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defaultThemeVersion="124226"/>
  <mc:AlternateContent xmlns:mc="http://schemas.openxmlformats.org/markup-compatibility/2006">
    <mc:Choice Requires="x15">
      <x15ac:absPath xmlns:x15ac="http://schemas.microsoft.com/office/spreadsheetml/2010/11/ac" url="C:\Users\MarkusSchuetz\Desktop\"/>
    </mc:Choice>
  </mc:AlternateContent>
  <xr:revisionPtr revIDLastSave="0" documentId="13_ncr:1_{4DCD9CC5-4655-404D-B4DE-D1918F65058E}" xr6:coauthVersionLast="47" xr6:coauthVersionMax="47" xr10:uidLastSave="{00000000-0000-0000-0000-000000000000}"/>
  <bookViews>
    <workbookView xWindow="-108" yWindow="-108" windowWidth="30936" windowHeight="16776" tabRatio="690" activeTab="9" xr2:uid="{00000000-000D-0000-FFFF-FFFF00000000}"/>
  </bookViews>
  <sheets>
    <sheet name="Kalkulation" sheetId="8" r:id="rId1"/>
    <sheet name="Kalkulation teuerster STO" sheetId="9" state="hidden" r:id="rId2"/>
    <sheet name="1. Personalkosten Freiberuflich" sheetId="2" r:id="rId3"/>
    <sheet name="1. Personalkosten Feste MA" sheetId="11" r:id="rId4"/>
    <sheet name="2. Lehrmaterial" sheetId="5" r:id="rId5"/>
    <sheet name="3. Mietkosten (2)" sheetId="10" state="hidden" r:id="rId6"/>
    <sheet name="3. Mietkosten1" sheetId="3" state="hidden" r:id="rId7"/>
    <sheet name="3. Mietkosten" sheetId="12" r:id="rId8"/>
    <sheet name="4. Gemeinkosten" sheetId="4" r:id="rId9"/>
    <sheet name="5. Weitere Angaben" sheetId="6" r:id="rId10"/>
  </sheets>
  <definedNames>
    <definedName name="_xlnm.Print_Area" localSheetId="0">Kalkulation!$A$1:$AE$114</definedName>
    <definedName name="_xlnm.Print_Area" localSheetId="1">'Kalkulation teuerster STO'!$A$1:$AE$111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4" l="1" a="1"/>
  <c r="B12" i="4" s="1"/>
  <c r="H28" i="4"/>
  <c r="I28" i="4" s="1"/>
  <c r="F28" i="4"/>
  <c r="M4" i="4"/>
  <c r="M7" i="4" a="1"/>
  <c r="M7" i="4" s="1"/>
  <c r="M6" i="4"/>
  <c r="F13" i="4"/>
  <c r="F14" i="4"/>
  <c r="F15" i="4"/>
  <c r="F16" i="4"/>
  <c r="F17" i="4"/>
  <c r="F18" i="4"/>
  <c r="F19" i="4"/>
  <c r="F20" i="4"/>
  <c r="F21" i="4"/>
  <c r="F22" i="4"/>
  <c r="F23" i="4"/>
  <c r="F24" i="4"/>
  <c r="F25" i="4"/>
  <c r="F26" i="4"/>
  <c r="F27" i="4"/>
  <c r="F12" i="4"/>
  <c r="H13" i="4"/>
  <c r="I13" i="4" s="1"/>
  <c r="H14" i="4"/>
  <c r="I14" i="4" s="1"/>
  <c r="H15" i="4"/>
  <c r="I15" i="4" s="1"/>
  <c r="J15" i="4" s="1"/>
  <c r="H16" i="4"/>
  <c r="I16" i="4" s="1"/>
  <c r="J16" i="4" s="1"/>
  <c r="H17" i="4"/>
  <c r="I17" i="4" s="1"/>
  <c r="J17" i="4" s="1"/>
  <c r="H18" i="4"/>
  <c r="I18" i="4" s="1"/>
  <c r="J18" i="4" s="1"/>
  <c r="H19" i="4"/>
  <c r="I19" i="4" s="1"/>
  <c r="J19" i="4" s="1"/>
  <c r="H20" i="4"/>
  <c r="I20" i="4" s="1"/>
  <c r="J20" i="4" s="1"/>
  <c r="H21" i="4"/>
  <c r="I21" i="4" s="1"/>
  <c r="J21" i="4" s="1"/>
  <c r="H22" i="4"/>
  <c r="I22" i="4" s="1"/>
  <c r="J22" i="4" s="1"/>
  <c r="H23" i="4"/>
  <c r="I23" i="4" s="1"/>
  <c r="J23" i="4" s="1"/>
  <c r="H24" i="4"/>
  <c r="I24" i="4" s="1"/>
  <c r="H25" i="4"/>
  <c r="H26" i="4"/>
  <c r="H27" i="4"/>
  <c r="H12" i="4"/>
  <c r="J74" i="8"/>
  <c r="J15" i="12"/>
  <c r="J13" i="4" l="1"/>
  <c r="J14" i="4"/>
  <c r="J24" i="4"/>
  <c r="J28" i="4"/>
  <c r="L28" i="4" s="1"/>
  <c r="I12" i="4"/>
  <c r="J12" i="4" s="1"/>
  <c r="I27" i="4"/>
  <c r="J27" i="4" s="1"/>
  <c r="L27" i="4" s="1"/>
  <c r="I26" i="4"/>
  <c r="J26" i="4" s="1"/>
  <c r="I25" i="4"/>
  <c r="J25" i="4" s="1"/>
  <c r="L24" i="4"/>
  <c r="L21" i="4"/>
  <c r="L19" i="4"/>
  <c r="L17" i="4"/>
  <c r="L15" i="4"/>
  <c r="L12" i="4"/>
  <c r="L22" i="4"/>
  <c r="L13" i="4"/>
  <c r="L14" i="4"/>
  <c r="L26" i="4"/>
  <c r="L23" i="4"/>
  <c r="L20" i="4"/>
  <c r="L18" i="4"/>
  <c r="L16" i="4"/>
  <c r="L25" i="4"/>
  <c r="D48" i="12" l="1"/>
  <c r="L8" i="12"/>
  <c r="B15" i="12" a="1"/>
  <c r="B15" i="12" s="1"/>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16" i="12"/>
  <c r="E17" i="12"/>
  <c r="E15" i="12"/>
  <c r="G8" i="12"/>
  <c r="D10" i="12" s="1"/>
  <c r="D11" i="12" s="1"/>
  <c r="B7" i="5" a="1"/>
  <c r="B7" i="5" s="1"/>
  <c r="B21" i="11" a="1"/>
  <c r="B21" i="11" s="1"/>
  <c r="C17" i="11"/>
  <c r="J21" i="11" s="1"/>
  <c r="E22" i="11"/>
  <c r="F22" i="11"/>
  <c r="G22" i="11" s="1"/>
  <c r="H22" i="11" s="1"/>
  <c r="E23" i="11"/>
  <c r="F23" i="11" s="1"/>
  <c r="G23" i="11" s="1"/>
  <c r="H23" i="11" s="1"/>
  <c r="E24" i="11"/>
  <c r="F24" i="11"/>
  <c r="G24" i="11" s="1"/>
  <c r="H24" i="11" s="1"/>
  <c r="E25" i="11"/>
  <c r="F25" i="11"/>
  <c r="J25" i="11" s="1"/>
  <c r="E26" i="11"/>
  <c r="F26" i="11"/>
  <c r="J26" i="11" s="1"/>
  <c r="G26" i="11"/>
  <c r="H26" i="11" s="1"/>
  <c r="E27" i="11"/>
  <c r="F27" i="11"/>
  <c r="J27" i="11" s="1"/>
  <c r="G27" i="11"/>
  <c r="H27" i="11" s="1"/>
  <c r="E28" i="11"/>
  <c r="F28" i="11"/>
  <c r="G28" i="11" s="1"/>
  <c r="H28" i="11" s="1"/>
  <c r="E21" i="11"/>
  <c r="F21" i="11" s="1"/>
  <c r="G21" i="11" s="1"/>
  <c r="H21" i="11" s="1"/>
  <c r="F11" i="11"/>
  <c r="C9" i="11"/>
  <c r="C12" i="11" s="1"/>
  <c r="C15" i="11" s="1"/>
  <c r="F15" i="11" s="1"/>
  <c r="J78" i="8"/>
  <c r="K34" i="10"/>
  <c r="N34" i="10" s="1"/>
  <c r="O34" i="10" s="1"/>
  <c r="K33" i="10"/>
  <c r="N33" i="10" s="1"/>
  <c r="O33" i="10" s="1"/>
  <c r="K32" i="10"/>
  <c r="N32" i="10" s="1"/>
  <c r="O32" i="10" s="1"/>
  <c r="K31" i="10"/>
  <c r="N31" i="10" s="1"/>
  <c r="O31" i="10" s="1"/>
  <c r="K30" i="10"/>
  <c r="N30" i="10" s="1"/>
  <c r="O30" i="10" s="1"/>
  <c r="K29" i="10"/>
  <c r="N29" i="10" s="1"/>
  <c r="O29" i="10" s="1"/>
  <c r="K28" i="10"/>
  <c r="N28" i="10" s="1"/>
  <c r="O28" i="10" s="1"/>
  <c r="K27" i="10"/>
  <c r="N27" i="10" s="1"/>
  <c r="O27" i="10" s="1"/>
  <c r="K26" i="10"/>
  <c r="N26" i="10" s="1"/>
  <c r="O26" i="10" s="1"/>
  <c r="K25" i="10"/>
  <c r="N25" i="10" s="1"/>
  <c r="O25" i="10" s="1"/>
  <c r="K24" i="10"/>
  <c r="N24" i="10" s="1"/>
  <c r="O24" i="10" s="1"/>
  <c r="K23" i="10"/>
  <c r="N23" i="10" s="1"/>
  <c r="O23" i="10" s="1"/>
  <c r="K22" i="10"/>
  <c r="N22" i="10" s="1"/>
  <c r="O22" i="10" s="1"/>
  <c r="K21" i="10"/>
  <c r="N21" i="10" s="1"/>
  <c r="O21" i="10" s="1"/>
  <c r="K20" i="10"/>
  <c r="N20" i="10" s="1"/>
  <c r="O20" i="10" s="1"/>
  <c r="K19" i="10"/>
  <c r="N19" i="10" s="1"/>
  <c r="O19" i="10" s="1"/>
  <c r="K18" i="10"/>
  <c r="N18" i="10" s="1"/>
  <c r="O18" i="10" s="1"/>
  <c r="N17" i="10"/>
  <c r="O17" i="10" s="1"/>
  <c r="K17" i="10"/>
  <c r="K16" i="10"/>
  <c r="N16" i="10" s="1"/>
  <c r="O16" i="10" s="1"/>
  <c r="K15" i="10"/>
  <c r="N15" i="10" s="1"/>
  <c r="O15" i="10" s="1"/>
  <c r="K14" i="10"/>
  <c r="N14" i="10" s="1"/>
  <c r="O14" i="10" s="1"/>
  <c r="K13" i="10"/>
  <c r="N13" i="10" s="1"/>
  <c r="O13" i="10" s="1"/>
  <c r="K12" i="10"/>
  <c r="N12" i="10" s="1"/>
  <c r="O12" i="10" s="1"/>
  <c r="K11" i="10"/>
  <c r="N11" i="10" s="1"/>
  <c r="O11" i="10" s="1"/>
  <c r="K10" i="10"/>
  <c r="N10" i="10" s="1"/>
  <c r="O10" i="10" s="1"/>
  <c r="K9" i="10"/>
  <c r="N9" i="10" s="1"/>
  <c r="O9" i="10" s="1"/>
  <c r="K8" i="10"/>
  <c r="N8" i="10" s="1"/>
  <c r="O8" i="10" s="1"/>
  <c r="K7" i="10"/>
  <c r="N7" i="10" s="1"/>
  <c r="O7" i="10" s="1"/>
  <c r="K6" i="10"/>
  <c r="L6" i="10" s="1"/>
  <c r="N6" i="10" s="1"/>
  <c r="I6" i="10"/>
  <c r="G6" i="10"/>
  <c r="S4" i="10"/>
  <c r="Q4" i="10"/>
  <c r="K4" i="10"/>
  <c r="M3" i="10"/>
  <c r="K3" i="3"/>
  <c r="G6" i="3"/>
  <c r="J6" i="3" s="1"/>
  <c r="L6" i="3" s="1"/>
  <c r="G16" i="8"/>
  <c r="I17" i="8"/>
  <c r="G15" i="8"/>
  <c r="J11" i="8"/>
  <c r="J105" i="9"/>
  <c r="J104" i="9"/>
  <c r="J103" i="9"/>
  <c r="J95" i="9"/>
  <c r="J94" i="9"/>
  <c r="J79" i="9"/>
  <c r="J78" i="9"/>
  <c r="J80" i="9" s="1"/>
  <c r="J74" i="9"/>
  <c r="J73" i="9"/>
  <c r="J72" i="9"/>
  <c r="J71" i="9"/>
  <c r="J75" i="9" s="1"/>
  <c r="J67" i="9"/>
  <c r="J66" i="9"/>
  <c r="J65" i="9"/>
  <c r="J64" i="9"/>
  <c r="J63" i="9"/>
  <c r="J62" i="9"/>
  <c r="J61" i="9"/>
  <c r="J60" i="9"/>
  <c r="J68" i="9" s="1"/>
  <c r="J59" i="9"/>
  <c r="J58" i="9"/>
  <c r="J57" i="9"/>
  <c r="J56" i="9"/>
  <c r="J49" i="9"/>
  <c r="J51" i="9" s="1"/>
  <c r="I49" i="9"/>
  <c r="J48" i="9"/>
  <c r="I48" i="9"/>
  <c r="J44" i="9"/>
  <c r="G38" i="9"/>
  <c r="G41" i="9" s="1"/>
  <c r="J41" i="9" s="1"/>
  <c r="J33" i="9"/>
  <c r="G32" i="9"/>
  <c r="H33" i="9" s="1"/>
  <c r="J31" i="9"/>
  <c r="J30" i="9"/>
  <c r="J29" i="9"/>
  <c r="J28" i="9"/>
  <c r="J27" i="9"/>
  <c r="J26" i="9"/>
  <c r="J34" i="9" s="1"/>
  <c r="J22" i="9"/>
  <c r="J21" i="9"/>
  <c r="I14" i="9"/>
  <c r="H49" i="9" s="1"/>
  <c r="J13" i="9"/>
  <c r="I12" i="9"/>
  <c r="G12" i="9"/>
  <c r="J11" i="9"/>
  <c r="J10" i="9"/>
  <c r="J9" i="9"/>
  <c r="J12" i="8"/>
  <c r="J10" i="8"/>
  <c r="J9" i="8"/>
  <c r="J108" i="8"/>
  <c r="J107" i="8"/>
  <c r="J106" i="8"/>
  <c r="J98" i="8"/>
  <c r="J97" i="8"/>
  <c r="J82" i="8"/>
  <c r="J81" i="8"/>
  <c r="J83" i="8" s="1"/>
  <c r="J77" i="8"/>
  <c r="J76" i="8"/>
  <c r="J75" i="8"/>
  <c r="J70" i="8"/>
  <c r="J69" i="8"/>
  <c r="J68" i="8"/>
  <c r="J67" i="8"/>
  <c r="J66" i="8"/>
  <c r="J65" i="8"/>
  <c r="J64" i="8"/>
  <c r="J63" i="8"/>
  <c r="J62" i="8"/>
  <c r="J61" i="8"/>
  <c r="J60" i="8"/>
  <c r="J59" i="8"/>
  <c r="J52" i="8"/>
  <c r="I52" i="8"/>
  <c r="J51" i="8"/>
  <c r="I51" i="8"/>
  <c r="J47" i="8"/>
  <c r="J36" i="8"/>
  <c r="G35" i="8"/>
  <c r="H36" i="8" s="1"/>
  <c r="J34" i="8"/>
  <c r="J33" i="8"/>
  <c r="J32" i="8"/>
  <c r="J31" i="8"/>
  <c r="J30" i="8"/>
  <c r="J29" i="8"/>
  <c r="J25" i="8"/>
  <c r="J24" i="8"/>
  <c r="J14" i="8"/>
  <c r="D49" i="4"/>
  <c r="I34" i="3"/>
  <c r="L34" i="3" s="1"/>
  <c r="M34" i="3" s="1"/>
  <c r="I33" i="3"/>
  <c r="L33" i="3" s="1"/>
  <c r="M33" i="3" s="1"/>
  <c r="I32" i="3"/>
  <c r="L32" i="3" s="1"/>
  <c r="M32" i="3" s="1"/>
  <c r="I31" i="3"/>
  <c r="L31" i="3" s="1"/>
  <c r="M31" i="3" s="1"/>
  <c r="I30" i="3"/>
  <c r="L30" i="3" s="1"/>
  <c r="I29" i="3"/>
  <c r="L29" i="3" s="1"/>
  <c r="I28" i="3"/>
  <c r="L28" i="3" s="1"/>
  <c r="I27" i="3"/>
  <c r="L27" i="3" s="1"/>
  <c r="M27" i="3" s="1"/>
  <c r="I26" i="3"/>
  <c r="L26" i="3" s="1"/>
  <c r="M26" i="3" s="1"/>
  <c r="I25" i="3"/>
  <c r="L25" i="3" s="1"/>
  <c r="M25" i="3" s="1"/>
  <c r="I24" i="3"/>
  <c r="L24" i="3" s="1"/>
  <c r="M24" i="3" s="1"/>
  <c r="I23" i="3"/>
  <c r="L23" i="3" s="1"/>
  <c r="M23" i="3" s="1"/>
  <c r="I22" i="3"/>
  <c r="L22" i="3" s="1"/>
  <c r="I21" i="3"/>
  <c r="L21" i="3" s="1"/>
  <c r="I20" i="3"/>
  <c r="L20" i="3" s="1"/>
  <c r="I19" i="3"/>
  <c r="L19" i="3" s="1"/>
  <c r="M19" i="3" s="1"/>
  <c r="I18" i="3"/>
  <c r="L18" i="3" s="1"/>
  <c r="M18" i="3" s="1"/>
  <c r="I17" i="3"/>
  <c r="L17" i="3" s="1"/>
  <c r="M17" i="3" s="1"/>
  <c r="I16" i="3"/>
  <c r="L16" i="3" s="1"/>
  <c r="M16" i="3" s="1"/>
  <c r="I15" i="3"/>
  <c r="L15" i="3" s="1"/>
  <c r="M15" i="3" s="1"/>
  <c r="I14" i="3"/>
  <c r="L14" i="3" s="1"/>
  <c r="I13" i="3"/>
  <c r="L13" i="3" s="1"/>
  <c r="I12" i="3"/>
  <c r="L12" i="3" s="1"/>
  <c r="I11" i="3"/>
  <c r="L11" i="3" s="1"/>
  <c r="M11" i="3" s="1"/>
  <c r="I10" i="3"/>
  <c r="L10" i="3" s="1"/>
  <c r="M10" i="3" s="1"/>
  <c r="I9" i="3"/>
  <c r="L9" i="3" s="1"/>
  <c r="M9" i="3" s="1"/>
  <c r="I8" i="3"/>
  <c r="L8" i="3" s="1"/>
  <c r="M8" i="3" s="1"/>
  <c r="I7" i="3"/>
  <c r="L7" i="3" s="1"/>
  <c r="M7" i="3" s="1"/>
  <c r="I6" i="3"/>
  <c r="H21" i="12" l="1"/>
  <c r="H26" i="12"/>
  <c r="H33" i="12"/>
  <c r="H22" i="12"/>
  <c r="H24" i="12"/>
  <c r="H25" i="12"/>
  <c r="H30" i="12"/>
  <c r="H36" i="12"/>
  <c r="H42" i="12"/>
  <c r="H34" i="12"/>
  <c r="H38" i="12"/>
  <c r="H18" i="12"/>
  <c r="J16" i="12"/>
  <c r="J18" i="12" s="1"/>
  <c r="K18" i="12" s="1"/>
  <c r="G19" i="12"/>
  <c r="H19" i="12" s="1"/>
  <c r="G20" i="12"/>
  <c r="H20" i="12" s="1"/>
  <c r="G27" i="12"/>
  <c r="H27" i="12" s="1"/>
  <c r="G28" i="12"/>
  <c r="H28" i="12" s="1"/>
  <c r="G31" i="12"/>
  <c r="H31" i="12" s="1"/>
  <c r="G32" i="12"/>
  <c r="H32" i="12" s="1"/>
  <c r="G35" i="12"/>
  <c r="H35" i="12" s="1"/>
  <c r="G15" i="12"/>
  <c r="H15" i="12" s="1"/>
  <c r="G17" i="12"/>
  <c r="H17" i="12" s="1"/>
  <c r="G21" i="12"/>
  <c r="G25" i="12"/>
  <c r="G26" i="12"/>
  <c r="G29" i="12"/>
  <c r="H29" i="12" s="1"/>
  <c r="G30" i="12"/>
  <c r="G33" i="12"/>
  <c r="G16" i="12"/>
  <c r="H16" i="12" s="1"/>
  <c r="G22" i="12"/>
  <c r="G24" i="12"/>
  <c r="G36" i="12"/>
  <c r="G38" i="12"/>
  <c r="G39" i="12"/>
  <c r="H39" i="12" s="1"/>
  <c r="G42" i="12"/>
  <c r="G23" i="12"/>
  <c r="H23" i="12" s="1"/>
  <c r="G34" i="12"/>
  <c r="G37" i="12"/>
  <c r="H37" i="12" s="1"/>
  <c r="G18" i="12"/>
  <c r="G40" i="12"/>
  <c r="H40" i="12" s="1"/>
  <c r="G41" i="12"/>
  <c r="H41" i="12" s="1"/>
  <c r="Q15" i="12"/>
  <c r="Q18" i="12"/>
  <c r="Q16" i="12"/>
  <c r="G25" i="11"/>
  <c r="H25" i="11" s="1"/>
  <c r="J28" i="11"/>
  <c r="J24" i="11"/>
  <c r="J23" i="11"/>
  <c r="J22" i="11"/>
  <c r="Q6" i="10"/>
  <c r="O6" i="10"/>
  <c r="M6" i="3"/>
  <c r="L49" i="4"/>
  <c r="L51" i="4" s="1"/>
  <c r="H51" i="8"/>
  <c r="J50" i="9"/>
  <c r="H48" i="9"/>
  <c r="J71" i="8"/>
  <c r="J54" i="8"/>
  <c r="J53" i="8" s="1"/>
  <c r="J37" i="8"/>
  <c r="G44" i="8"/>
  <c r="J44" i="8" s="1"/>
  <c r="H52" i="8"/>
  <c r="M12" i="3"/>
  <c r="M20" i="3"/>
  <c r="M28" i="3"/>
  <c r="M13" i="3"/>
  <c r="M21" i="3"/>
  <c r="M29" i="3"/>
  <c r="M14" i="3"/>
  <c r="M22" i="3"/>
  <c r="M30" i="3"/>
  <c r="H43" i="12" l="1"/>
  <c r="Q21" i="12"/>
  <c r="Q20" i="12"/>
  <c r="Q19" i="12"/>
  <c r="D51" i="4"/>
  <c r="E83" i="9" s="1"/>
  <c r="J83" i="9" s="1"/>
  <c r="J86" i="8"/>
  <c r="J87" i="8" s="1"/>
  <c r="Q17" i="12" l="1"/>
  <c r="Q22" i="12"/>
  <c r="Q24" i="12"/>
  <c r="Q23" i="12"/>
  <c r="J84" i="9"/>
  <c r="J98" i="9"/>
  <c r="J106" i="9" s="1"/>
  <c r="J101" i="8"/>
  <c r="J109" i="8" s="1"/>
  <c r="J111" i="8" s="1"/>
  <c r="L5" i="4" s="1"/>
  <c r="Q26" i="12" l="1"/>
  <c r="Q27" i="12"/>
  <c r="Q25" i="12"/>
  <c r="K51" i="9"/>
  <c r="K34" i="9"/>
  <c r="K80" i="9"/>
  <c r="K44" i="9"/>
  <c r="K68" i="9"/>
  <c r="J108" i="9"/>
  <c r="J110" i="9" s="1"/>
  <c r="K75" i="9"/>
  <c r="K83" i="9"/>
  <c r="J113" i="8"/>
  <c r="O111" i="8"/>
  <c r="K78" i="8"/>
  <c r="K86" i="8"/>
  <c r="K71" i="8"/>
  <c r="K47" i="8"/>
  <c r="K83" i="8"/>
  <c r="K37" i="8"/>
  <c r="K54" i="8"/>
  <c r="Q29" i="12" l="1"/>
  <c r="Q28" i="12"/>
  <c r="Q30" i="12"/>
  <c r="Q33" i="12" l="1"/>
  <c r="Q31" i="12"/>
  <c r="Q32" i="12"/>
  <c r="Q34" i="12" l="1"/>
  <c r="Q36" i="12"/>
  <c r="Q35" i="12"/>
  <c r="Q38" i="12" l="1"/>
  <c r="Q41" i="12"/>
  <c r="Q39" i="12"/>
  <c r="Q42" i="12"/>
  <c r="Q37" i="12"/>
  <c r="Q40" i="1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<sst xmlns="http://schemas.openxmlformats.org/spreadsheetml/2006/main" count="552" uniqueCount="301">
  <si>
    <t>Kostenkalkulation</t>
  </si>
  <si>
    <t xml:space="preserve"> (vorausgefüllte Inhalte sind nur zu Erläuterung, jedes Feld kann angepasst werden)</t>
  </si>
  <si>
    <t xml:space="preserve">Träger: </t>
  </si>
  <si>
    <t xml:space="preserve">Bildungsziel/Titel der Maßnahme:
</t>
  </si>
  <si>
    <t>Systematikposition lt. KldB 2010:</t>
  </si>
  <si>
    <t>Erläuterung unter Tabellenblatt (bitte eigenständig weitere ergänzen):</t>
  </si>
  <si>
    <t>Ergänzende Hinweise</t>
  </si>
  <si>
    <r>
      <t xml:space="preserve">Angaben zur Maßnahme                                                                           </t>
    </r>
    <r>
      <rPr>
        <i/>
        <sz val="8"/>
        <rFont val="Arial"/>
        <family val="2"/>
      </rPr>
      <t>bitte die blau hinterlegten Felder ausfüllen</t>
    </r>
  </si>
  <si>
    <t>Anzahl UE bzw. Stunden gemäß Konzept</t>
  </si>
  <si>
    <t>Dauer in Wochen 
(incl. Ferien)</t>
  </si>
  <si>
    <t>durchschnittliche UE je Woche</t>
  </si>
  <si>
    <r>
      <t xml:space="preserve">Unterricht (in UE je </t>
    </r>
    <r>
      <rPr>
        <sz val="8"/>
        <color rgb="FFFF0000"/>
        <rFont val="Arial"/>
        <family val="2"/>
      </rPr>
      <t>45 Minuten</t>
    </r>
    <r>
      <rPr>
        <sz val="8"/>
        <rFont val="Arial"/>
        <family val="2"/>
      </rPr>
      <t>) durch den  Träger erbracht (Fachtheorie)</t>
    </r>
  </si>
  <si>
    <t>Zeiten externer Prüfungen können nicht zur Maßnahmezeit gezählt werden.</t>
  </si>
  <si>
    <r>
      <t>Unterricht (in UE je 45 Minuten) durch Dritte erbracht (</t>
    </r>
    <r>
      <rPr>
        <sz val="8"/>
        <color rgb="FFFF0000"/>
        <rFont val="Arial"/>
        <family val="2"/>
      </rPr>
      <t>unter 12. zu erfassen</t>
    </r>
    <r>
      <rPr>
        <sz val="8"/>
        <rFont val="Arial"/>
        <family val="2"/>
      </rPr>
      <t>)</t>
    </r>
  </si>
  <si>
    <t>Bei einer FbW Maßnahme maximal 10% der Gesamtdauer, wenn der Dritte nicht zertifiziert ist. Bei einer Aktivierungsmaßnahme muss der Dritte in jedem Fall zertifiziert sein. Ausnahmen sind nur bei gesetzlicher Regelung möglich (z.B. Erste Hilfe Kurs). Bezogene Leistungen durch Dritte können nicht dem Zuschalg für Gemeinkosten oder Gewinn unterliegen, daher sind diese nach diesem Zuschlägen zu erfassen.</t>
  </si>
  <si>
    <t>UE insgesamt</t>
  </si>
  <si>
    <r>
      <t xml:space="preserve">betriebliche Lernphase (in Std. zu </t>
    </r>
    <r>
      <rPr>
        <sz val="8"/>
        <color rgb="FFFF0000"/>
        <rFont val="Arial"/>
        <family val="2"/>
      </rPr>
      <t>60 Minuten</t>
    </r>
    <r>
      <rPr>
        <sz val="8"/>
        <rFont val="Arial"/>
        <family val="2"/>
      </rPr>
      <t xml:space="preserve">)      </t>
    </r>
  </si>
  <si>
    <t>Eine betriebliche Lernphase findet idR. bei einem Arbeitgeber statt, es handelt sich nicht um den praktischen Teil der Unterrichtung bei dem Träger gemäß Lehrplan.</t>
  </si>
  <si>
    <t>Gesamtdauer der Maßnahme (in Wochen)</t>
  </si>
  <si>
    <t xml:space="preserve">kalkulierte Teilnehmerzahl                 </t>
  </si>
  <si>
    <t>pro Maßnahme</t>
  </si>
  <si>
    <t>Bei Gruppenmaßnahmen ist gemäß gesetzlicher Vorgabe "12" anzusetzten (bei Einzelmaßnahme "1", es sei denn, es gibt triftige Gründe für eine notwendigerweise geringere TN-Zahl.</t>
  </si>
  <si>
    <r>
      <rPr>
        <b/>
        <sz val="8"/>
        <rFont val="Arial"/>
        <family val="2"/>
      </rPr>
      <t xml:space="preserve">Lehrgangskosten (Maßnahmekosten)                                                                                  </t>
    </r>
    <r>
      <rPr>
        <i/>
        <sz val="8"/>
        <rFont val="Arial"/>
        <family val="2"/>
      </rPr>
      <t xml:space="preserve">bitte die blau hinterlegten Felder ausfüllen
</t>
    </r>
  </si>
  <si>
    <t xml:space="preserve">1. Aufwendungen für notwendige Eignungsfeststellungen / TN-Auswahl
</t>
  </si>
  <si>
    <t>trägerintern</t>
  </si>
  <si>
    <t>UE</t>
  </si>
  <si>
    <t>1.</t>
  </si>
  <si>
    <t>Die Eignungsfeststellung ist verpflichtend durchzuführen, z.B. im Rahmen des Erstgesprächs und vor der Aufnahme in die Maßnahme.</t>
  </si>
  <si>
    <r>
      <t xml:space="preserve">2. Personalkosten (incl. Personalnebenkosten) zur Durchführung des Unterrichtes </t>
    </r>
    <r>
      <rPr>
        <b/>
        <sz val="8"/>
        <color rgb="FFFF0000"/>
        <rFont val="Arial"/>
        <family val="2"/>
      </rPr>
      <t>günstigster Standort</t>
    </r>
  </si>
  <si>
    <t>Einzelkosten Lehrkräfte</t>
  </si>
  <si>
    <r>
      <rPr>
        <i/>
        <sz val="8"/>
        <rFont val="Arial"/>
        <family val="2"/>
      </rPr>
      <t>Gesamtkosten</t>
    </r>
  </si>
  <si>
    <t xml:space="preserve">Fachtheoretische Unterrichtsstunden beim Träger (UE je 45 Minuten)                                                                                                    </t>
  </si>
  <si>
    <t>Die Personalkosten müssen je Unterrichtsstunde (45 Minuten) ermittelt und angesetzt werden. Vor- und Nachbereitungszeit sind getrennt in der dafür vorgesehenen Zeile anzusetzten.</t>
  </si>
  <si>
    <t>Fachpraktische Unterrichtsstunden beim Träger (UE je 45 Minuten - z.B. Fahrstunden)</t>
  </si>
  <si>
    <t>Alle Stundensätze müssen durch Hornorarvertrag, Abrechnung oder Lohnnachweis belegt werden.</t>
  </si>
  <si>
    <t>Summe UE</t>
  </si>
  <si>
    <t>Vor- u. Nachbereitung des Unterrichts</t>
  </si>
  <si>
    <t>Mehr als 25% müssen ausführlich begründet und dargelegt werden.</t>
  </si>
  <si>
    <r>
      <rPr>
        <sz val="8"/>
        <rFont val="Arial"/>
        <family val="2"/>
      </rPr>
      <t>Zwischensumme</t>
    </r>
  </si>
  <si>
    <t>3. Kosten für die Betreuung in der betrieblichen Lernphase</t>
  </si>
  <si>
    <t xml:space="preserve">Anzahl Besuche je TN </t>
  </si>
  <si>
    <t>Anzahl Besuche insgesamt</t>
  </si>
  <si>
    <t xml:space="preserve">Personalkosten </t>
  </si>
  <si>
    <t>Dauer je Besuch (Std.)</t>
  </si>
  <si>
    <t>Einzelkosten Personal:</t>
  </si>
  <si>
    <t>= Std. insgesamt</t>
  </si>
  <si>
    <t>Reisekosten</t>
  </si>
  <si>
    <t>zB km je Besuch:</t>
  </si>
  <si>
    <t>Einzelkosten Reise:</t>
  </si>
  <si>
    <t>je Besuch</t>
  </si>
  <si>
    <t>Reisekosten müssen begründet bzw. erläutert werden.</t>
  </si>
  <si>
    <r>
      <t xml:space="preserve">4. Kosten für sozialpädagogische Betreuung </t>
    </r>
    <r>
      <rPr>
        <b/>
        <sz val="8"/>
        <color rgb="FFFF0000"/>
        <rFont val="Arial"/>
        <family val="2"/>
      </rPr>
      <t>(nur wenn gemäß Konzeption erforderlich!)</t>
    </r>
    <r>
      <rPr>
        <b/>
        <sz val="8"/>
        <rFont val="Arial"/>
        <family val="2"/>
      </rPr>
      <t xml:space="preserve">
 </t>
    </r>
    <r>
      <rPr>
        <sz val="8"/>
        <rFont val="Arial"/>
        <family val="2"/>
      </rPr>
      <t xml:space="preserve"> </t>
    </r>
    <r>
      <rPr>
        <sz val="7"/>
        <rFont val="Arial"/>
        <family val="2"/>
      </rPr>
      <t xml:space="preserve"> (Hinweis: </t>
    </r>
    <r>
      <rPr>
        <sz val="7"/>
        <color theme="1"/>
        <rFont val="Arial"/>
        <family val="2"/>
      </rPr>
      <t xml:space="preserve">Notwendigkeit einer </t>
    </r>
    <r>
      <rPr>
        <u/>
        <sz val="7"/>
        <color theme="1"/>
        <rFont val="Arial"/>
        <family val="2"/>
      </rPr>
      <t>besonderen</t>
    </r>
    <r>
      <rPr>
        <sz val="7"/>
        <color theme="1"/>
        <rFont val="Arial"/>
        <family val="2"/>
      </rPr>
      <t xml:space="preserve"> soz.päd. Betreuung muss sich aus Beschreibung der Zielgruppe ergeben 
                   und im Maßnahmetitel aufgenommen werden)</t>
    </r>
  </si>
  <si>
    <t>Anzahl Std.</t>
  </si>
  <si>
    <t>Einzelkosten Soz.päd. 
je Std.</t>
  </si>
  <si>
    <t>Einsatz 
Std. je Woche</t>
  </si>
  <si>
    <t>Anteiliger Einsatz in der Maßnahme in %</t>
  </si>
  <si>
    <t>Gesamtkosten</t>
  </si>
  <si>
    <t>Personalkosten für Sozialpädagoge</t>
  </si>
  <si>
    <t>anteiliger Kostensatz je UE je TN :</t>
  </si>
  <si>
    <r>
      <t xml:space="preserve">5. Kosten für Ausbildungsmittel/ technische Ausstattung zur Durchführung des Unterrichts
</t>
    </r>
    <r>
      <rPr>
        <sz val="7"/>
        <color theme="1"/>
        <rFont val="Arial"/>
        <family val="2"/>
      </rPr>
      <t>(Hinweis: Aufwendungen, die unmittelbar mit der Durchführung des Unterrichts entstehen; 
                anteilige Kosten für den Zeitraum, für den sie tatsächlich entstehen )</t>
    </r>
    <r>
      <rPr>
        <b/>
        <sz val="7"/>
        <color theme="1"/>
        <rFont val="Arial"/>
        <family val="2"/>
      </rPr>
      <t xml:space="preserve">
</t>
    </r>
  </si>
  <si>
    <t xml:space="preserve">Anzahl
</t>
  </si>
  <si>
    <t>Einzelkosten</t>
  </si>
  <si>
    <t>bitte nicht benötigte Felder leer lassen!</t>
  </si>
  <si>
    <t>Verbrauchsmaterial</t>
  </si>
  <si>
    <t>2.</t>
  </si>
  <si>
    <t>Diese Positionen müssen in dem entsprechenden Reiter erläutert und nachgewiesen werden. Dies kann z.B. durch Rechnungen, Angebote oder Preislisten erfolgen.</t>
  </si>
  <si>
    <t>Kosten für Schulungsunterlagen</t>
  </si>
  <si>
    <t xml:space="preserve">Kosten für Lehrbücher        </t>
  </si>
  <si>
    <t>6. Raumkosten (inkl. Betriebs- u. Nebenkosten) zur Durchführung des Unterrichts</t>
  </si>
  <si>
    <t>Unterricht (Schulungsraum)</t>
  </si>
  <si>
    <r>
      <t>m</t>
    </r>
    <r>
      <rPr>
        <vertAlign val="superscript"/>
        <sz val="8"/>
        <color rgb="FF000000"/>
        <rFont val="Arial"/>
        <family val="2"/>
      </rPr>
      <t>2</t>
    </r>
  </si>
  <si>
    <t xml:space="preserve">x </t>
  </si>
  <si>
    <t>3.</t>
  </si>
  <si>
    <t>Ein Durchschnittswert bei mehreren Standorten ist i.d.R. nicht zulässig (Ausnahmen sind z.B. bei online Maßnahmen mögöoöch, wenn TN in einer Maßnahme nicht einem Standort zugeordnet werden können. Mietkosten müssen standortbezogen ermittelt werden und sind im entsprechenden Reiter zu erläutern und durch Mietvertrag nachzuweisen.</t>
  </si>
  <si>
    <r>
      <t xml:space="preserve">Unterricht 
</t>
    </r>
    <r>
      <rPr>
        <sz val="7"/>
        <rFont val="Arial"/>
        <family val="2"/>
      </rPr>
      <t>(Werkstätten und Übungsflächen)</t>
    </r>
  </si>
  <si>
    <t>Miet- und Nebenkosten sind durch Verträge/Abrechnungen zu belegen, wenn diese über der ortsüblichen Miete liegen.</t>
  </si>
  <si>
    <t>7.Prüfungsgebühren</t>
  </si>
  <si>
    <t>Anzahl</t>
  </si>
  <si>
    <t>x</t>
  </si>
  <si>
    <t>Die Kosten sind durch Rechnung, Angebot oder Preisliste zu belegen.</t>
  </si>
  <si>
    <t>8. Allgemeine Verwaltungskosten/ Gemeinkosten - anteilig bezogen auf die Maßnahme</t>
  </si>
  <si>
    <t>Gemeinkostenaufschlag:</t>
  </si>
  <si>
    <t>in Prozent</t>
  </si>
  <si>
    <t>insgesamt:</t>
  </si>
  <si>
    <t>4.</t>
  </si>
  <si>
    <t>Ein Gemeinkostenaufschlag kann nur angesetzt werden, wenn hier nachweislich keine Einzelkosten mit einbezogen sind. Der Gemeinkostenaufschlag muss rechnerisch aus der Bilanz oder BWA hergeleitet werden. Bei einem Ansatz bis 15 Prozent ist kein gesonderter Nachweis erforderlich, wenn die aufgeführten Einzelkosten keine typischen Gemeinkostenpositionen enthalten. Der maximale Ansatz sind 25 Prozent (immer bezogen auf die kleine graue Zahl rechts!)</t>
  </si>
  <si>
    <t>= je TN monatlich:</t>
  </si>
  <si>
    <t>dazu gehören z.B.:</t>
  </si>
  <si>
    <t>Personalkosten (z.B. für Buchhaltung, Verwaltung, Controlling, Lehrgangsleitung, allgemeine TN-Betreuung)</t>
  </si>
  <si>
    <t>Raumkosten incl. Betriebs-/Nebenkosten (z.B. für Verwaltung, Sozialräume, Verkehrsflächen)</t>
  </si>
  <si>
    <t xml:space="preserve">Abschreibungskosten (allg. Verwaltung, Gebäude, Ausstattung) </t>
  </si>
  <si>
    <t xml:space="preserve">Abgaben, Versicherungen, Beiträge, Gebühren
</t>
  </si>
  <si>
    <t>Werbung/ Marketing</t>
  </si>
  <si>
    <t>Zulassung, QM-System</t>
  </si>
  <si>
    <t xml:space="preserve">9. Sonstige Kosten </t>
  </si>
  <si>
    <t>Berufsgenossenschaft für die TN</t>
  </si>
  <si>
    <t>10. Gewinn</t>
  </si>
  <si>
    <t>anteilig vom Gesamtumsatz der Maßnahme in Prozent:</t>
  </si>
  <si>
    <t>Bei einer BDKS-Überschreitung beträgt der maximale Ansatz 10%. Im Rahmen einer regulären Zulassung können bis zu 15% angesetzt werden. Gewinn kann auch einen Anteil zur Berücksichtigung des Ausfallrisikos von TN enthalten.</t>
  </si>
  <si>
    <t>11. Zuschusse Dritter /Erlöse/ Zuwendungen</t>
  </si>
  <si>
    <t>Zuschüsse/ Fördermittel von Dritten /Erlöse</t>
  </si>
  <si>
    <t>insgesamt</t>
  </si>
  <si>
    <t>-</t>
  </si>
  <si>
    <t>Teilnehmer oder Arbeitgeber dürfen in keinem Fall Zuzahlungen leisten.</t>
  </si>
  <si>
    <t>12. Durch Dritte erbrachte Leistungen (Unterauftragvergabe)</t>
  </si>
  <si>
    <t>Faktor</t>
  </si>
  <si>
    <r>
      <t xml:space="preserve">Gesamtkosten der Maßnahme </t>
    </r>
    <r>
      <rPr>
        <sz val="7"/>
        <rFont val="Arial"/>
        <family val="2"/>
      </rPr>
      <t>(rechnerisch)</t>
    </r>
  </si>
  <si>
    <r>
      <t xml:space="preserve">Kostensatz pro Teilnehmer und Unterrichtsstunde </t>
    </r>
    <r>
      <rPr>
        <sz val="7"/>
        <rFont val="Arial"/>
        <family val="2"/>
      </rPr>
      <t>(gerundet)</t>
    </r>
  </si>
  <si>
    <r>
      <t xml:space="preserve">Gesamtkosten pro Teilnehmer
</t>
    </r>
    <r>
      <rPr>
        <sz val="7"/>
        <rFont val="Arial"/>
        <family val="2"/>
      </rPr>
      <t>(Kostensatz pro Teilnehmer und Unterrichtsstunde gerundet x Anzahl UE insgesamt)</t>
    </r>
  </si>
  <si>
    <r>
      <t xml:space="preserve">Unterricht (in UE je </t>
    </r>
    <r>
      <rPr>
        <sz val="8"/>
        <color rgb="FFFF0000"/>
        <rFont val="Arial"/>
        <family val="2"/>
      </rPr>
      <t>45 Minuten</t>
    </r>
    <r>
      <rPr>
        <sz val="8"/>
        <rFont val="Arial"/>
        <family val="2"/>
      </rPr>
      <t>) durch den  Träger erbracht (Fachpraxis - z.B. Fahrstunden)</t>
    </r>
  </si>
  <si>
    <t>Gesamtdauer der Maßnahme (Unterricht)</t>
  </si>
  <si>
    <t>Es müssen Nachweise der Kosten eingereicht werden (Honorarvertrag, Arbeitsvertrag, Gehaltsabrechnung, Angebot etc.), es dürfen keine geschwärzten Unterlagen eingereicht werden!</t>
  </si>
  <si>
    <t>Honorar:</t>
  </si>
  <si>
    <t>Name</t>
  </si>
  <si>
    <t>Kosten pro UE</t>
  </si>
  <si>
    <t>AN-brutto</t>
  </si>
  <si>
    <t>Lohnnebenkosten</t>
  </si>
  <si>
    <t>AG-brutto</t>
  </si>
  <si>
    <t>pro UE</t>
  </si>
  <si>
    <t>Es müssen Nachweise der Kosten eingereicht werden (Rechnung, Angebot etc.), es dürfen keine geschwärzten Unterlagen eingereicht werden!</t>
  </si>
  <si>
    <t>Lehrmaterial</t>
  </si>
  <si>
    <t>Kosten pro Stück</t>
  </si>
  <si>
    <t>Es müssen Nachweise der Kosten eingereicht werden (Rechnung, Angebot, Mietvertrag etc.), es dürfen keine geschwärzten Unterlagen eingereicht werden!</t>
  </si>
  <si>
    <t>Mietkostenrechnung (Beispiel)</t>
  </si>
  <si>
    <t>Standort</t>
  </si>
  <si>
    <t>Mietkosten pro Monat</t>
  </si>
  <si>
    <t>Anzahl Unterrichtsräume</t>
  </si>
  <si>
    <t>qm</t>
  </si>
  <si>
    <t>Nebenkosten</t>
  </si>
  <si>
    <t>Kosten pro UE pro Raum</t>
  </si>
  <si>
    <t>Adresse</t>
  </si>
  <si>
    <t>Unterrichtstage pro Monat</t>
  </si>
  <si>
    <t>Das Beispiel der Mietkostenrechnung erfolgt auf Basis von produktiven Räumen, welche die Mietkosten erwirtschaften müssen.</t>
  </si>
  <si>
    <t>UE pro Raum pro Tag</t>
  </si>
  <si>
    <t>Eine angemessene Auslastung der Räume ist verpflichtend, Leerstände dürfen nicht zu Lasten des Kostenträgers gehen.</t>
  </si>
  <si>
    <t>UE pro Monat pro Raum</t>
  </si>
  <si>
    <t>Eine Unterschreitung der Planzahlen ist zu begründen.</t>
  </si>
  <si>
    <t>Herleitung aus Bilanz oder BWA mit entsprechender Verteilung auf die Maßnahme.</t>
  </si>
  <si>
    <t>Bitte auf angemessene Verteilung auf die Gesamtangebote des Trägers achten - keine Doppelfinanzierung.</t>
  </si>
  <si>
    <t>Verpflichtend bei einem Gemeinkostenanteil von mehr als 15%</t>
  </si>
  <si>
    <t>Zeitraum:</t>
  </si>
  <si>
    <t>Bemerkung zur Zuordung zu Gemeinkosten</t>
  </si>
  <si>
    <t>Anteil Gemeinkosten an Gesamtkosten</t>
  </si>
  <si>
    <t>Gesamtdauer der Selbstlernphase / asynchrone Anteile in Stunden:</t>
  </si>
  <si>
    <t>Gesamtdauer des Unterrichts in UE:</t>
  </si>
  <si>
    <t>synchron</t>
  </si>
  <si>
    <t>asynchron</t>
  </si>
  <si>
    <r>
      <t xml:space="preserve">betriebliche Lernphase / Maßnahmeanteil bei einem Arbeitgeber (in Std. zu </t>
    </r>
    <r>
      <rPr>
        <sz val="8"/>
        <color rgb="FFFF0000"/>
        <rFont val="Arial"/>
        <family val="2"/>
      </rPr>
      <t>60 Minuten</t>
    </r>
    <r>
      <rPr>
        <sz val="8"/>
        <rFont val="Arial"/>
        <family val="2"/>
      </rPr>
      <t xml:space="preserve">)      </t>
    </r>
  </si>
  <si>
    <r>
      <rPr>
        <b/>
        <sz val="8"/>
        <rFont val="Arial"/>
        <family val="2"/>
      </rPr>
      <t>Unterricht</t>
    </r>
    <r>
      <rPr>
        <sz val="8"/>
        <rFont val="Arial"/>
        <family val="2"/>
      </rPr>
      <t xml:space="preserve"> (in UE je </t>
    </r>
    <r>
      <rPr>
        <sz val="8"/>
        <color rgb="FFFF0000"/>
        <rFont val="Arial"/>
        <family val="2"/>
      </rPr>
      <t>45 Minuten</t>
    </r>
    <r>
      <rPr>
        <sz val="8"/>
        <rFont val="Arial"/>
        <family val="2"/>
      </rPr>
      <t>) durch den  Träger erbracht (Fachtheorie)</t>
    </r>
  </si>
  <si>
    <r>
      <rPr>
        <b/>
        <sz val="8"/>
        <rFont val="Arial"/>
        <family val="2"/>
      </rPr>
      <t>Unterricht</t>
    </r>
    <r>
      <rPr>
        <sz val="8"/>
        <rFont val="Arial"/>
        <family val="2"/>
      </rPr>
      <t xml:space="preserve"> (in UE je </t>
    </r>
    <r>
      <rPr>
        <sz val="8"/>
        <color rgb="FFFF0000"/>
        <rFont val="Arial"/>
        <family val="2"/>
      </rPr>
      <t>45 Minuten</t>
    </r>
    <r>
      <rPr>
        <sz val="8"/>
        <rFont val="Arial"/>
        <family val="2"/>
      </rPr>
      <t>) durch den  Träger erbracht (Fachpraxis - z.B. Fahrstunden)</t>
    </r>
  </si>
  <si>
    <r>
      <rPr>
        <b/>
        <sz val="8"/>
        <rFont val="Arial"/>
        <family val="2"/>
      </rPr>
      <t>Unterricht</t>
    </r>
    <r>
      <rPr>
        <sz val="8"/>
        <rFont val="Arial"/>
        <family val="2"/>
      </rPr>
      <t xml:space="preserve"> (in UE je 45 Minuten) durch Dritte erbracht (</t>
    </r>
    <r>
      <rPr>
        <sz val="8"/>
        <color rgb="FFFF0000"/>
        <rFont val="Arial"/>
        <family val="2"/>
      </rPr>
      <t>unter 12. zu erfassen</t>
    </r>
    <r>
      <rPr>
        <sz val="8"/>
        <rFont val="Arial"/>
        <family val="2"/>
      </rPr>
      <t>)</t>
    </r>
  </si>
  <si>
    <r>
      <rPr>
        <b/>
        <sz val="8"/>
        <rFont val="Arial"/>
        <family val="2"/>
      </rPr>
      <t>Selbstlernanteile / asynchrone Anteile</t>
    </r>
    <r>
      <rPr>
        <sz val="8"/>
        <rFont val="Arial"/>
        <family val="2"/>
      </rPr>
      <t xml:space="preserve"> (in Stunden zu </t>
    </r>
    <r>
      <rPr>
        <sz val="8"/>
        <color rgb="FFFF0000"/>
        <rFont val="Arial"/>
        <family val="2"/>
      </rPr>
      <t>60 Minuten</t>
    </r>
    <r>
      <rPr>
        <sz val="8"/>
        <rFont val="Arial"/>
        <family val="2"/>
      </rPr>
      <t>)</t>
    </r>
  </si>
  <si>
    <t>Kosten für Selbstlernen / asynchrone Anteile</t>
  </si>
  <si>
    <t>Std.</t>
  </si>
  <si>
    <t>Telefon, Internet, Fax</t>
  </si>
  <si>
    <t>Porto</t>
  </si>
  <si>
    <t>Instandsetzung</t>
  </si>
  <si>
    <t>Sonstiges</t>
  </si>
  <si>
    <t>Abschreibungen</t>
  </si>
  <si>
    <t>Planzahlen 100% Auslastung von 100 UE</t>
  </si>
  <si>
    <t>Mögliche UE pro Monat</t>
  </si>
  <si>
    <t>BDKS</t>
  </si>
  <si>
    <t>Honorardozent</t>
  </si>
  <si>
    <t>Abzgl. Verkehrswege</t>
  </si>
  <si>
    <t>Netto qm</t>
  </si>
  <si>
    <t>Netto Kosten MN</t>
  </si>
  <si>
    <t>Tage im Monat</t>
  </si>
  <si>
    <t>8 UE</t>
  </si>
  <si>
    <t>Kosten pro Raum, pro UE</t>
  </si>
  <si>
    <t>Printout (200 Seiten)</t>
  </si>
  <si>
    <t>Printout Lehrmaterialien (200 Seiten)</t>
  </si>
  <si>
    <t xml:space="preserve">EDV Nutzung </t>
  </si>
  <si>
    <t>Software (MS Business)</t>
  </si>
  <si>
    <t>Software (DokuSign)</t>
  </si>
  <si>
    <t>MS Business</t>
  </si>
  <si>
    <t>25 Euro bei 5 Accounts, pro Account 5 Euro</t>
  </si>
  <si>
    <t>DokuSign (Teilnehmer Unterschrift)</t>
  </si>
  <si>
    <t>38 Euro pro Nutzer</t>
  </si>
  <si>
    <t>Webhosting</t>
  </si>
  <si>
    <t>Siehe Anlagen</t>
  </si>
  <si>
    <t>Im Rahmen der Maßnahme: Begleitung des Kunden zu Beratungsstellen u.w. Siehe Konzept</t>
  </si>
  <si>
    <t>&lt;-----</t>
  </si>
  <si>
    <t>(Durchschnittlich)</t>
  </si>
  <si>
    <t>Siehe Reiter 3. Mietkosten</t>
  </si>
  <si>
    <t>Siehe Registerkarte 2. Lehrmaterial</t>
  </si>
  <si>
    <t>Siehe Registerkarte 4. Gemeinkosten</t>
  </si>
  <si>
    <t>Abzgl. 
Verkehrswege</t>
  </si>
  <si>
    <t>Genutzer Raum qm</t>
  </si>
  <si>
    <t>% Anteil
am Ganzen</t>
  </si>
  <si>
    <t xml:space="preserve">Verwaltung </t>
  </si>
  <si>
    <t xml:space="preserve">Maßnahmeleitung </t>
  </si>
  <si>
    <t>Maßnahmezulassung</t>
  </si>
  <si>
    <t>Trägerzulassung</t>
  </si>
  <si>
    <t>Steuerberater</t>
  </si>
  <si>
    <t>UE Satz</t>
  </si>
  <si>
    <t>Tage i. Jahr</t>
  </si>
  <si>
    <t>abzgl. Wo.enden</t>
  </si>
  <si>
    <t>Urlaub</t>
  </si>
  <si>
    <t>Feiertage NRW</t>
  </si>
  <si>
    <t>Bildungsurlaub</t>
  </si>
  <si>
    <t>Netto Arbeitstage</t>
  </si>
  <si>
    <t>Nachweis: Lohnabrechnung</t>
  </si>
  <si>
    <t>Unterrichtsthemen</t>
  </si>
  <si>
    <t>Monatliche max. UE Zeit</t>
  </si>
  <si>
    <t>Mögliche Std. i. Monat</t>
  </si>
  <si>
    <t>Std. Satz (45 Min.)</t>
  </si>
  <si>
    <t>Honorare werden anhand marktüblicher Branchenwerte
unter Berücksichtigung der inflationären Entwicklung festgelegt.</t>
  </si>
  <si>
    <t>Siehe Honorarvertrag</t>
  </si>
  <si>
    <t xml:space="preserve"> ø UE pro Tag</t>
  </si>
  <si>
    <t xml:space="preserve"> ø Kranktage </t>
  </si>
  <si>
    <t>Kalkulationsgrundlage Personalkosten angestellter Mitarbeiter (Beispiel)</t>
  </si>
  <si>
    <t>Herr n.n.</t>
  </si>
  <si>
    <t>-&gt; Stand 2025</t>
  </si>
  <si>
    <t>-&gt; Entspr. je Bundesl. Anpassen</t>
  </si>
  <si>
    <t>Jährlich Mögliche</t>
  </si>
  <si>
    <t>Jahresgehalt</t>
  </si>
  <si>
    <t>Entspricht Netto Arbeitstage im Monat</t>
  </si>
  <si>
    <t>Kontrolle</t>
  </si>
  <si>
    <t>(261/12)</t>
  </si>
  <si>
    <t>(200 Nettotage * 8 UE)</t>
  </si>
  <si>
    <t>Bereich</t>
  </si>
  <si>
    <t>Empfohlener Satz</t>
  </si>
  <si>
    <t>Marktüblich</t>
  </si>
  <si>
    <t>Bemerkung</t>
  </si>
  <si>
    <t>Integrationskurse</t>
  </si>
  <si>
    <t>60–75 €/UE</t>
  </si>
  <si>
    <t>35–45 €/UE</t>
  </si>
  <si>
    <t>GEW-Empfehlung</t>
  </si>
  <si>
    <t>Berufssprachkurse</t>
  </si>
  <si>
    <t>hoher Aufwand</t>
  </si>
  <si>
    <t>VHS / Allgemein</t>
  </si>
  <si>
    <t>40–60 €/UE</t>
  </si>
  <si>
    <t>25–50 €/UE</t>
  </si>
  <si>
    <t>stark regional</t>
  </si>
  <si>
    <t>AZAV-Weiterbildung</t>
  </si>
  <si>
    <t>50–80 €/UE</t>
  </si>
  <si>
    <t>30–50 €/UE</t>
  </si>
  <si>
    <t>QM-Aufwand hoch</t>
  </si>
  <si>
    <t>Fachtrainings</t>
  </si>
  <si>
    <t>60–90 €/UE</t>
  </si>
  <si>
    <t>40–70 €/UE</t>
  </si>
  <si>
    <t>IT/QM/Office</t>
  </si>
  <si>
    <t>Inhouse-Schulungen</t>
  </si>
  <si>
    <t>120–180 €/h</t>
  </si>
  <si>
    <t>100–150 €/h</t>
  </si>
  <si>
    <t>Unternehmen</t>
  </si>
  <si>
    <t>Coaching</t>
  </si>
  <si>
    <t>100–200 €/h</t>
  </si>
  <si>
    <t>80–150 €/h</t>
  </si>
  <si>
    <t>Einzelsetting</t>
  </si>
  <si>
    <t>N.N.</t>
  </si>
  <si>
    <t>Fachbereich</t>
  </si>
  <si>
    <t>Bücher</t>
  </si>
  <si>
    <t>Regelwerke</t>
  </si>
  <si>
    <t>Beispiele: (Wichtig - Lehrmaterial, das zum Verbleib ist!)</t>
  </si>
  <si>
    <t>Arbeitsschutzkleidung</t>
  </si>
  <si>
    <t>Schulungsraum 1</t>
  </si>
  <si>
    <t>Schulungsraum 2</t>
  </si>
  <si>
    <t>Schulungsraum 3</t>
  </si>
  <si>
    <t>Basisdaten</t>
  </si>
  <si>
    <t>Mietkosten pro. Monat</t>
  </si>
  <si>
    <t>Gesamt Miete</t>
  </si>
  <si>
    <t>Genutzer Schulungsraum</t>
  </si>
  <si>
    <t>Musterstr. 25, Musterstadt 12456</t>
  </si>
  <si>
    <t>Gesamt qm</t>
  </si>
  <si>
    <t>-&gt;mögliche UE im Monat</t>
  </si>
  <si>
    <t>UE am Tag</t>
  </si>
  <si>
    <t xml:space="preserve">Planzahlen 100% Auslastung </t>
  </si>
  <si>
    <t>Auslastung</t>
  </si>
  <si>
    <t>Anzahl 
Schulungsräume</t>
  </si>
  <si>
    <t>Tage
im Monat</t>
  </si>
  <si>
    <t>pro Monat/qm</t>
  </si>
  <si>
    <t>Gesamt UE</t>
  </si>
  <si>
    <t>Gesamt-
raumkosten pro Monat</t>
  </si>
  <si>
    <t>Pro TN</t>
  </si>
  <si>
    <t>Max. TN</t>
  </si>
  <si>
    <t>UE MN Gesamt</t>
  </si>
  <si>
    <t>Gesamtkosten pro Monat</t>
  </si>
  <si>
    <t>Direkt 
MN Bezogen</t>
  </si>
  <si>
    <t>MN-
Bezogen</t>
  </si>
  <si>
    <t>pro Monat</t>
  </si>
  <si>
    <t>pro TN UE</t>
  </si>
  <si>
    <t>21,75 Tagen in der Woche Schulung</t>
  </si>
  <si>
    <t>Davon Gemeinkosten
Gesamt UE</t>
  </si>
  <si>
    <t>Aufteilung 
auf Anzahl MN</t>
  </si>
  <si>
    <t>Anzahl der MN</t>
  </si>
  <si>
    <t>Software</t>
  </si>
  <si>
    <t>Kostenstellen</t>
  </si>
  <si>
    <t>Gesamt</t>
  </si>
  <si>
    <t>MN</t>
  </si>
  <si>
    <t xml:space="preserve">Versicherung </t>
  </si>
  <si>
    <t>Reinigung</t>
  </si>
  <si>
    <t>IT Administration</t>
  </si>
  <si>
    <t>Werbungskosten (Informationsveranstaltungen, Werbemittel u.w.)</t>
  </si>
  <si>
    <t>Angaben aus Tabelle "Kalkulation"</t>
  </si>
  <si>
    <t>pro TN</t>
  </si>
  <si>
    <t>LfNr.</t>
  </si>
  <si>
    <t>weitere</t>
  </si>
  <si>
    <r>
      <t xml:space="preserve">Reisekosten müssen begründet bzw. erläutert werden. </t>
    </r>
    <r>
      <rPr>
        <b/>
        <sz val="8"/>
        <color rgb="FF00B050"/>
        <rFont val="Arial"/>
        <family val="2"/>
      </rPr>
      <t>(VRR Einzelticket: oder andere)</t>
    </r>
  </si>
  <si>
    <t>Siehe Reiter 1. Personalkosten freiberuflich und 1.Personalkosten Feste MA</t>
  </si>
  <si>
    <t>Betriebsgenossenschaft: Direkte Kosten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</si>
</sst>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44" formatCode="_-* #,##0.00\ &quot;€&quot;_-;\-* #,##0.00\ &quot;€&quot;_-;_-* &quot;-&quot;??\ &quot;€&quot;_-;_-@_-"/>
    <numFmt numFmtId="43" formatCode="_-* #,##0.00_-;\-* #,##0.00_-;_-* &quot;-&quot;??_-;_-@_-"/>
    <numFmt numFmtId="164" formatCode="###0;###0"/>
    <numFmt numFmtId="165" formatCode="_-* #,##0.00\ [$€-407]_-;\-* #,##0.00\ [$€-407]_-;_-* &quot;-&quot;??\ [$€-407]_-;_-@_-"/>
    <numFmt numFmtId="166" formatCode="0.0%"/>
    <numFmt numFmtId="167" formatCode="#,##0.00\ [$€-407];\-#,##0.00\ [$€-407]"/>
    <numFmt numFmtId="168" formatCode="#,##0.00\ &quot;€&quot;"/>
    <numFmt numFmtId="169" formatCode="_-* #,##0.0000\ [$€-407]_-;\-* #,##0.0000\ [$€-407]_-;_-* &quot;-&quot;??\ [$€-407]_-;_-@_-"/>
    <numFmt numFmtId="170" formatCode="#,##0_ ;\-#,##0\ "/>
    <numFmt numFmtId="171" formatCode="0.0"/>
    <numFmt numFmtId="172" formatCode="#,##0.00_ ;\-#,##0.00\ "/>
    <numFmt numFmtId="173" formatCode="#,##0.00\ [$€-407]"/>
    <numFmt numFmtId="174" formatCode="#,##0.0_ ;\-#,##0.0\ "/>
    <numFmt numFmtId="175" formatCode="0.000%"/>
  </numFmts>
  <fonts count="74" x14ac:knownFonts="1">
    <font>
      <sz val="10"/>
      <color rgb="FF000000"/>
      <name val="Times New Roman"/>
      <charset val="204"/>
    </font>
    <font>
      <sz val="11"/>
      <color theme="1"/>
      <name val="Calibri"/>
      <family val="2"/>
      <scheme val="minor"/>
    </font>
    <font>
      <i/>
      <sz val="8"/>
      <name val="Arial"/>
      <family val="2"/>
    </font>
    <font>
      <b/>
      <i/>
      <sz val="8"/>
      <name val="Arial"/>
      <family val="2"/>
    </font>
    <font>
      <sz val="8"/>
      <color rgb="FF000000"/>
      <name val="Arial"/>
      <family val="2"/>
    </font>
    <font>
      <b/>
      <sz val="8"/>
      <color rgb="FF000000"/>
      <name val="Arial"/>
      <family val="2"/>
    </font>
    <font>
      <sz val="8"/>
      <name val="Arial"/>
      <family val="2"/>
    </font>
    <font>
      <b/>
      <sz val="8"/>
      <name val="Arial"/>
      <family val="2"/>
    </font>
    <font>
      <sz val="6"/>
      <name val="Arial"/>
      <family val="2"/>
    </font>
    <font>
      <sz val="10"/>
      <color rgb="FF000000"/>
      <name val="Times New Roman"/>
      <family val="1"/>
    </font>
    <font>
      <vertAlign val="superscript"/>
      <sz val="8"/>
      <color rgb="FF000000"/>
      <name val="Arial"/>
      <family val="2"/>
    </font>
    <font>
      <sz val="7"/>
      <color rgb="FF000000"/>
      <name val="Arial"/>
      <family val="2"/>
    </font>
    <font>
      <b/>
      <sz val="11"/>
      <name val="Arial"/>
      <family val="2"/>
    </font>
    <font>
      <b/>
      <sz val="11"/>
      <color rgb="FF000000"/>
      <name val="Arial"/>
      <family val="2"/>
    </font>
    <font>
      <sz val="10"/>
      <color rgb="FF000000"/>
      <name val="Times New Roman"/>
      <family val="1"/>
    </font>
    <font>
      <b/>
      <u/>
      <sz val="8"/>
      <color rgb="FF000000"/>
      <name val="Arial"/>
      <family val="2"/>
    </font>
    <font>
      <b/>
      <sz val="9"/>
      <name val="Arial"/>
      <family val="2"/>
    </font>
    <font>
      <i/>
      <sz val="7"/>
      <name val="Arial"/>
      <family val="2"/>
    </font>
    <font>
      <sz val="7"/>
      <color rgb="FF000000"/>
      <name val="Times New Roman"/>
      <family val="1"/>
    </font>
    <font>
      <sz val="7"/>
      <name val="Arial"/>
      <family val="2"/>
    </font>
    <font>
      <sz val="7"/>
      <color theme="1"/>
      <name val="Arial"/>
      <family val="2"/>
    </font>
    <font>
      <b/>
      <sz val="7"/>
      <color theme="1"/>
      <name val="Arial"/>
      <family val="2"/>
    </font>
    <font>
      <sz val="6"/>
      <color rgb="FF000000"/>
      <name val="Arial"/>
      <family val="2"/>
    </font>
    <font>
      <i/>
      <sz val="6"/>
      <name val="Arial"/>
      <family val="2"/>
    </font>
    <font>
      <b/>
      <i/>
      <sz val="7"/>
      <name val="Arial"/>
      <family val="2"/>
    </font>
    <font>
      <b/>
      <sz val="10"/>
      <color rgb="FF000000"/>
      <name val="Arial"/>
      <family val="2"/>
    </font>
    <font>
      <sz val="12"/>
      <color rgb="FF000000"/>
      <name val="Arial"/>
      <family val="2"/>
    </font>
    <font>
      <sz val="10"/>
      <color rgb="FF000000"/>
      <name val="Arial"/>
      <family val="2"/>
    </font>
    <font>
      <b/>
      <sz val="10"/>
      <color rgb="FF000000"/>
      <name val="Times New Roman"/>
      <family val="1"/>
    </font>
    <font>
      <sz val="8"/>
      <color rgb="FFFF0000"/>
      <name val="Arial"/>
      <family val="2"/>
    </font>
    <font>
      <u/>
      <sz val="7"/>
      <color theme="1"/>
      <name val="Arial"/>
      <family val="2"/>
    </font>
    <font>
      <b/>
      <sz val="8"/>
      <color rgb="FFFF0000"/>
      <name val="Arial"/>
      <family val="2"/>
    </font>
    <font>
      <sz val="9"/>
      <color rgb="FFFF0000"/>
      <name val="Arial"/>
      <family val="2"/>
    </font>
    <font>
      <sz val="8"/>
      <color rgb="FFFF0000"/>
      <name val="Times New Roman"/>
      <family val="1"/>
    </font>
    <font>
      <sz val="12"/>
      <color rgb="FF9C5700"/>
      <name val="Calibri"/>
      <family val="2"/>
      <scheme val="minor"/>
    </font>
    <font>
      <b/>
      <sz val="12"/>
      <color theme="1"/>
      <name val="Calibri"/>
      <family val="2"/>
      <scheme val="minor"/>
    </font>
    <font>
      <sz val="10"/>
      <color rgb="FFFF0000"/>
      <name val="Times New Roman"/>
      <family val="1"/>
    </font>
    <font>
      <sz val="12"/>
      <color rgb="FFFF0000"/>
      <name val="Arial"/>
      <family val="2"/>
    </font>
    <font>
      <b/>
      <sz val="14"/>
      <color theme="1"/>
      <name val="Arial"/>
      <family val="2"/>
    </font>
    <font>
      <sz val="12"/>
      <color theme="1"/>
      <name val="Arial"/>
      <family val="2"/>
    </font>
    <font>
      <b/>
      <sz val="12"/>
      <color theme="1"/>
      <name val="Arial"/>
      <family val="2"/>
    </font>
    <font>
      <sz val="11"/>
      <color theme="1"/>
      <name val="Arial"/>
      <family val="2"/>
    </font>
    <font>
      <sz val="10"/>
      <color theme="1"/>
      <name val="Arial"/>
      <family val="2"/>
    </font>
    <font>
      <b/>
      <sz val="10"/>
      <color theme="1"/>
      <name val="Arial"/>
      <family val="2"/>
    </font>
    <font>
      <sz val="10"/>
      <color rgb="FF000000"/>
      <name val="Calibri"/>
      <family val="2"/>
      <scheme val="minor"/>
    </font>
    <font>
      <u/>
      <sz val="11"/>
      <color theme="10"/>
      <name val="Calibri"/>
      <family val="2"/>
      <scheme val="minor"/>
    </font>
    <font>
      <b/>
      <sz val="10"/>
      <color rgb="FF000000"/>
      <name val="Calibri"/>
      <family val="2"/>
      <scheme val="minor"/>
    </font>
    <font>
      <b/>
      <sz val="11"/>
      <color theme="1"/>
      <name val="Calibri"/>
      <family val="2"/>
      <scheme val="minor"/>
    </font>
    <font>
      <sz val="10"/>
      <color theme="1"/>
      <name val="Calibri"/>
      <family val="2"/>
      <scheme val="minor"/>
    </font>
    <font>
      <b/>
      <sz val="12"/>
      <color rgb="FF000000"/>
      <name val="Arial"/>
      <family val="2"/>
    </font>
    <font>
      <sz val="10"/>
      <color rgb="FF000000"/>
      <name val="Times New Roman"/>
      <family val="1"/>
    </font>
    <font>
      <sz val="10"/>
      <color rgb="FFFF0000"/>
      <name val="Calibri"/>
      <family val="2"/>
      <scheme val="minor"/>
    </font>
    <font>
      <b/>
      <sz val="10"/>
      <color theme="1"/>
      <name val="Calibri"/>
      <family val="2"/>
      <scheme val="minor"/>
    </font>
    <font>
      <sz val="9"/>
      <color theme="1"/>
      <name val="Arial"/>
      <family val="2"/>
    </font>
    <font>
      <b/>
      <sz val="10"/>
      <color rgb="FF00B050"/>
      <name val="Times New Roman"/>
      <family val="1"/>
    </font>
    <font>
      <b/>
      <sz val="8"/>
      <color rgb="FF00B050"/>
      <name val="Arial"/>
      <family val="2"/>
    </font>
    <font>
      <sz val="8"/>
      <color rgb="FF000000"/>
      <name val="Calibri"/>
      <family val="2"/>
      <scheme val="minor"/>
    </font>
    <font>
      <sz val="8"/>
      <color rgb="FF00B050"/>
      <name val="Arial"/>
      <family val="2"/>
    </font>
    <font>
      <sz val="11"/>
      <color rgb="FFFF0000"/>
      <name val="Calibri"/>
      <family val="2"/>
      <scheme val="minor"/>
    </font>
    <font>
      <sz val="12"/>
      <color rgb="FFFF0000"/>
      <name val="Calibri"/>
      <family val="2"/>
      <scheme val="minor"/>
    </font>
    <font>
      <b/>
      <sz val="14"/>
      <color rgb="FF000000"/>
      <name val="Calibri"/>
      <family val="2"/>
      <scheme val="minor"/>
    </font>
    <font>
      <b/>
      <sz val="12"/>
      <color rgb="FF000000"/>
      <name val="Calibri"/>
      <family val="2"/>
      <scheme val="minor"/>
    </font>
    <font>
      <sz val="12"/>
      <color rgb="FF000000"/>
      <name val="Calibri"/>
      <family val="2"/>
      <scheme val="minor"/>
    </font>
    <font>
      <b/>
      <sz val="10"/>
      <color rgb="FFFF0000"/>
      <name val="Calibri"/>
      <family val="2"/>
      <scheme val="minor"/>
    </font>
    <font>
      <sz val="10"/>
      <color rgb="FF00B050"/>
      <name val="Calibri"/>
      <family val="2"/>
      <scheme val="minor"/>
    </font>
    <font>
      <b/>
      <sz val="10"/>
      <color rgb="FF00B050"/>
      <name val="Calibri"/>
      <family val="2"/>
      <scheme val="minor"/>
    </font>
    <font>
      <b/>
      <sz val="24"/>
      <color rgb="FF000000"/>
      <name val="Times New Roman"/>
      <family val="1"/>
    </font>
    <font>
      <b/>
      <sz val="18"/>
      <color rgb="FF000000"/>
      <name val="Times New Roman"/>
      <family val="1"/>
    </font>
    <font>
      <sz val="8"/>
      <name val="Times New Roman"/>
      <family val="1"/>
    </font>
    <font>
      <b/>
      <sz val="11"/>
      <color rgb="FF000000"/>
      <name val="Calibri"/>
      <family val="2"/>
      <scheme val="minor"/>
    </font>
    <font>
      <sz val="11"/>
      <color rgb="FF000000"/>
      <name val="Calibri"/>
      <family val="2"/>
      <scheme val="minor"/>
    </font>
    <font>
      <sz val="11"/>
      <color rgb="FF00B050"/>
      <name val="Calibri"/>
      <family val="2"/>
      <scheme val="minor"/>
    </font>
    <font>
      <sz val="10"/>
      <name val="Calibri"/>
      <family val="2"/>
      <scheme val="minor"/>
    </font>
    <font>
      <b/>
      <sz val="10"/>
      <name val="Calibri"/>
      <family val="2"/>
      <scheme val="minor"/>
    </font>
  </fonts>
  <fills count="22">
    <fill>
      <patternFill patternType="none"/>
    </fill>
    <fill>
      <patternFill patternType="gray125"/>
    </fill>
    <fill>
      <patternFill patternType="solid">
        <fgColor rgb="FFC0C0C0"/>
      </patternFill>
    </fill>
    <fill>
      <patternFill patternType="solid">
        <fgColor rgb="FFFFCC99"/>
      </patternFill>
    </fill>
    <fill>
      <patternFill patternType="solid">
        <fgColor theme="4"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0"/>
        <bgColor indexed="64"/>
      </patternFill>
    </fill>
    <fill>
      <patternFill patternType="solid">
        <fgColor rgb="FFFFEB9C"/>
      </patternFill>
    </fill>
    <fill>
      <patternFill patternType="solid">
        <fgColor rgb="FFC0C0C0"/>
        <bgColor rgb="FF000000"/>
      </patternFill>
    </fill>
    <fill>
      <patternFill patternType="solid">
        <fgColor rgb="FF99CCFF"/>
        <bgColor rgb="FF000000"/>
      </patternFill>
    </fill>
    <fill>
      <patternFill patternType="solid">
        <fgColor rgb="FFFFCC99"/>
        <bgColor rgb="FF000000"/>
      </patternFill>
    </fill>
    <fill>
      <patternFill patternType="solid">
        <fgColor theme="0" tint="-0.249977111117893"/>
        <bgColor rgb="FF000000"/>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0" tint="-0.24994659260841701"/>
        <bgColor indexed="64"/>
      </patternFill>
    </fill>
    <fill>
      <patternFill patternType="solid">
        <fgColor rgb="FFFFC000"/>
        <bgColor indexed="64"/>
      </patternFill>
    </fill>
    <fill>
      <patternFill patternType="solid">
        <fgColor theme="2"/>
        <bgColor indexed="64"/>
      </patternFill>
    </fill>
  </fills>
  <borders count="99">
    <border>
      <left/>
      <right/>
      <top/>
      <bottom/>
      <diagonal/>
    </border>
    <border>
      <left/>
      <right/>
      <top/>
      <bottom style="thin">
        <color rgb="FF0066CC"/>
      </bottom>
      <diagonal/>
    </border>
    <border>
      <left/>
      <right style="thin">
        <color rgb="FF0066CC"/>
      </right>
      <top/>
      <bottom/>
      <diagonal/>
    </border>
    <border>
      <left style="thin">
        <color rgb="FF0066CC"/>
      </left>
      <right style="thin">
        <color rgb="FF0066CC"/>
      </right>
      <top style="thin">
        <color rgb="FF0066CC"/>
      </top>
      <bottom style="thin">
        <color rgb="FF0066CC"/>
      </bottom>
      <diagonal/>
    </border>
    <border>
      <left/>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rgb="FF0066CC"/>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rgb="FF0066CC"/>
      </right>
      <top/>
      <bottom style="medium">
        <color indexed="64"/>
      </bottom>
      <diagonal/>
    </border>
    <border>
      <left style="thin">
        <color rgb="FF0066CC"/>
      </left>
      <right style="thin">
        <color rgb="FF0066CC"/>
      </right>
      <top style="thin">
        <color rgb="FF0066CC"/>
      </top>
      <bottom style="medium">
        <color indexed="64"/>
      </bottom>
      <diagonal/>
    </border>
    <border>
      <left style="thin">
        <color rgb="FF0066CC"/>
      </left>
      <right style="medium">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right/>
      <top style="medium">
        <color theme="3" tint="0.39994506668294322"/>
      </top>
      <bottom style="medium">
        <color theme="3" tint="0.39994506668294322"/>
      </bottom>
      <diagonal/>
    </border>
    <border>
      <left/>
      <right style="medium">
        <color theme="3" tint="0.39994506668294322"/>
      </right>
      <top style="medium">
        <color theme="3" tint="0.39994506668294322"/>
      </top>
      <bottom style="medium">
        <color theme="3" tint="0.39994506668294322"/>
      </bottom>
      <diagonal/>
    </border>
    <border>
      <left style="thin">
        <color theme="3" tint="0.39994506668294322"/>
      </left>
      <right style="thin">
        <color theme="3" tint="0.39994506668294322"/>
      </right>
      <top/>
      <bottom style="thin">
        <color theme="3" tint="0.39994506668294322"/>
      </bottom>
      <diagonal/>
    </border>
    <border>
      <left style="medium">
        <color indexed="64"/>
      </left>
      <right/>
      <top/>
      <bottom style="thin">
        <color rgb="FF0066CC"/>
      </bottom>
      <diagonal/>
    </border>
    <border>
      <left style="thin">
        <color rgb="FF0066CC"/>
      </left>
      <right/>
      <top style="thin">
        <color rgb="FF0066CC"/>
      </top>
      <bottom style="medium">
        <color indexed="64"/>
      </bottom>
      <diagonal/>
    </border>
    <border>
      <left/>
      <right style="medium">
        <color indexed="64"/>
      </right>
      <top style="thin">
        <color rgb="FF0066CC"/>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rgb="FF0066CC"/>
      </right>
      <top style="medium">
        <color indexed="64"/>
      </top>
      <bottom style="medium">
        <color indexed="64"/>
      </bottom>
      <diagonal/>
    </border>
    <border>
      <left style="thin">
        <color rgb="FF0066CC"/>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rgb="FF0066CC"/>
      </bottom>
      <diagonal/>
    </border>
    <border>
      <left style="thin">
        <color rgb="FF0066CC"/>
      </left>
      <right/>
      <top style="thin">
        <color rgb="FF0066CC"/>
      </top>
      <bottom style="thin">
        <color rgb="FF0066CC"/>
      </bottom>
      <diagonal/>
    </border>
    <border>
      <left/>
      <right style="thin">
        <color rgb="FF0066CC"/>
      </right>
      <top style="thin">
        <color rgb="FF0066CC"/>
      </top>
      <bottom style="thin">
        <color rgb="FF0066CC"/>
      </bottom>
      <diagonal/>
    </border>
    <border>
      <left/>
      <right/>
      <top style="thin">
        <color rgb="FF0066CC"/>
      </top>
      <bottom style="thin">
        <color rgb="FF0066CC"/>
      </bottom>
      <diagonal/>
    </border>
    <border>
      <left/>
      <right/>
      <top style="thin">
        <color rgb="FF0066CC"/>
      </top>
      <bottom/>
      <diagonal/>
    </border>
    <border>
      <left/>
      <right style="thin">
        <color rgb="FF0066CC"/>
      </right>
      <top style="thin">
        <color rgb="FF0066CC"/>
      </top>
      <bottom/>
      <diagonal/>
    </border>
    <border>
      <left style="thin">
        <color rgb="FF0066CC"/>
      </left>
      <right/>
      <top/>
      <bottom style="medium">
        <color indexed="64"/>
      </bottom>
      <diagonal/>
    </border>
    <border>
      <left style="medium">
        <color indexed="64"/>
      </left>
      <right/>
      <top style="medium">
        <color theme="3" tint="0.39994506668294322"/>
      </top>
      <bottom style="medium">
        <color theme="3" tint="0.39994506668294322"/>
      </bottom>
      <diagonal/>
    </border>
    <border>
      <left style="medium">
        <color indexed="64"/>
      </left>
      <right/>
      <top style="medium">
        <color theme="3" tint="0.39994506668294322"/>
      </top>
      <bottom style="medium">
        <color indexed="64"/>
      </bottom>
      <diagonal/>
    </border>
    <border>
      <left/>
      <right/>
      <top style="medium">
        <color theme="3" tint="0.39994506668294322"/>
      </top>
      <bottom style="medium">
        <color indexed="64"/>
      </bottom>
      <diagonal/>
    </border>
    <border>
      <left/>
      <right/>
      <top/>
      <bottom style="thin">
        <color theme="3" tint="0.39994506668294322"/>
      </bottom>
      <diagonal/>
    </border>
    <border>
      <left/>
      <right style="medium">
        <color theme="3" tint="0.39994506668294322"/>
      </right>
      <top style="medium">
        <color theme="3" tint="0.39994506668294322"/>
      </top>
      <bottom style="medium">
        <color indexed="64"/>
      </bottom>
      <diagonal/>
    </border>
    <border>
      <left style="thin">
        <color theme="3" tint="0.39988402966399123"/>
      </left>
      <right style="thin">
        <color theme="3" tint="0.39988402966399123"/>
      </right>
      <top style="thin">
        <color theme="3" tint="0.39994506668294322"/>
      </top>
      <bottom style="thin">
        <color theme="3" tint="0.39994506668294322"/>
      </bottom>
      <diagonal/>
    </border>
    <border>
      <left style="medium">
        <color indexed="64"/>
      </left>
      <right/>
      <top style="thin">
        <color theme="3" tint="0.39994506668294322"/>
      </top>
      <bottom style="medium">
        <color indexed="64"/>
      </bottom>
      <diagonal/>
    </border>
    <border>
      <left/>
      <right/>
      <top style="thin">
        <color theme="3" tint="0.39994506668294322"/>
      </top>
      <bottom style="medium">
        <color indexed="64"/>
      </bottom>
      <diagonal/>
    </border>
    <border>
      <left/>
      <right style="thin">
        <color theme="3" tint="0.39994506668294322"/>
      </right>
      <top style="thin">
        <color theme="3" tint="0.39994506668294322"/>
      </top>
      <bottom style="medium">
        <color indexed="64"/>
      </bottom>
      <diagonal/>
    </border>
    <border>
      <left style="medium">
        <color indexed="64"/>
      </left>
      <right/>
      <top/>
      <bottom style="thin">
        <color theme="3" tint="0.39994506668294322"/>
      </bottom>
      <diagonal/>
    </border>
    <border>
      <left/>
      <right style="thin">
        <color theme="3" tint="0.39994506668294322"/>
      </right>
      <top/>
      <bottom style="thin">
        <color theme="3" tint="0.39994506668294322"/>
      </bottom>
      <diagonal/>
    </border>
    <border>
      <left/>
      <right style="thin">
        <color theme="3" tint="0.39994506668294322"/>
      </right>
      <top/>
      <bottom style="medium">
        <color indexed="64"/>
      </bottom>
      <diagonal/>
    </border>
    <border>
      <left style="thin">
        <color theme="3" tint="0.39994506668294322"/>
      </left>
      <right style="thin">
        <color theme="3" tint="0.39994506668294322"/>
      </right>
      <top style="thin">
        <color theme="3" tint="0.39994506668294322"/>
      </top>
      <bottom style="medium">
        <color indexed="64"/>
      </bottom>
      <diagonal/>
    </border>
    <border>
      <left style="thin">
        <color rgb="FF000000"/>
      </left>
      <right/>
      <top/>
      <bottom/>
      <diagonal/>
    </border>
    <border>
      <left/>
      <right style="thin">
        <color rgb="FF000000"/>
      </right>
      <top/>
      <bottom/>
      <diagonal/>
    </border>
    <border>
      <left style="medium">
        <color theme="4"/>
      </left>
      <right/>
      <top style="medium">
        <color theme="4"/>
      </top>
      <bottom style="medium">
        <color theme="4"/>
      </bottom>
      <diagonal/>
    </border>
    <border>
      <left/>
      <right/>
      <top style="medium">
        <color theme="4"/>
      </top>
      <bottom style="medium">
        <color theme="4"/>
      </bottom>
      <diagonal/>
    </border>
    <border>
      <left/>
      <right style="medium">
        <color theme="4"/>
      </right>
      <top style="medium">
        <color theme="4"/>
      </top>
      <bottom style="medium">
        <color theme="4"/>
      </bottom>
      <diagonal/>
    </border>
    <border>
      <left style="medium">
        <color theme="4"/>
      </left>
      <right/>
      <top style="medium">
        <color theme="4"/>
      </top>
      <bottom style="medium">
        <color indexed="64"/>
      </bottom>
      <diagonal/>
    </border>
    <border>
      <left/>
      <right/>
      <top style="medium">
        <color theme="4"/>
      </top>
      <bottom style="medium">
        <color indexed="64"/>
      </bottom>
      <diagonal/>
    </border>
    <border>
      <left/>
      <right style="medium">
        <color theme="4"/>
      </right>
      <top style="medium">
        <color theme="4"/>
      </top>
      <bottom style="medium">
        <color indexed="64"/>
      </bottom>
      <diagonal/>
    </border>
    <border>
      <left style="medium">
        <color theme="3" tint="0.39991454817346722"/>
      </left>
      <right style="medium">
        <color theme="3" tint="0.39991454817346722"/>
      </right>
      <top style="medium">
        <color theme="3" tint="0.39991454817346722"/>
      </top>
      <bottom style="medium">
        <color theme="3" tint="0.39991454817346722"/>
      </bottom>
      <diagonal/>
    </border>
    <border>
      <left style="medium">
        <color rgb="FF0066CC"/>
      </left>
      <right style="medium">
        <color rgb="FF0066CC"/>
      </right>
      <top style="medium">
        <color rgb="FF0066CC"/>
      </top>
      <bottom style="medium">
        <color rgb="FF0066CC"/>
      </bottom>
      <diagonal/>
    </border>
    <border>
      <left style="medium">
        <color rgb="FF0066CC"/>
      </left>
      <right style="thin">
        <color rgb="FF0066CC"/>
      </right>
      <top style="medium">
        <color rgb="FF0066CC"/>
      </top>
      <bottom style="thin">
        <color rgb="FF0066CC"/>
      </bottom>
      <diagonal/>
    </border>
    <border>
      <left style="thin">
        <color rgb="FF0066CC"/>
      </left>
      <right style="medium">
        <color rgb="FF0066CC"/>
      </right>
      <top style="medium">
        <color rgb="FF0066CC"/>
      </top>
      <bottom style="thin">
        <color rgb="FF0066CC"/>
      </bottom>
      <diagonal/>
    </border>
    <border>
      <left style="medium">
        <color rgb="FF0066CC"/>
      </left>
      <right style="thin">
        <color rgb="FF0066CC"/>
      </right>
      <top style="thin">
        <color rgb="FF0066CC"/>
      </top>
      <bottom style="medium">
        <color rgb="FF0066CC"/>
      </bottom>
      <diagonal/>
    </border>
    <border>
      <left style="thin">
        <color rgb="FF0066CC"/>
      </left>
      <right style="medium">
        <color rgb="FF0066CC"/>
      </right>
      <top style="thin">
        <color rgb="FF0066CC"/>
      </top>
      <bottom style="medium">
        <color rgb="FF0066CC"/>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theme="3" tint="0.39985351115451523"/>
      </left>
      <right style="thin">
        <color theme="3" tint="0.39988402966399123"/>
      </right>
      <top style="medium">
        <color theme="3" tint="0.39985351115451523"/>
      </top>
      <bottom style="thin">
        <color theme="3" tint="0.39994506668294322"/>
      </bottom>
      <diagonal/>
    </border>
    <border>
      <left style="thin">
        <color theme="3" tint="0.39988402966399123"/>
      </left>
      <right style="thin">
        <color theme="3" tint="0.39988402966399123"/>
      </right>
      <top style="medium">
        <color theme="3" tint="0.39985351115451523"/>
      </top>
      <bottom style="thin">
        <color theme="3" tint="0.39994506668294322"/>
      </bottom>
      <diagonal/>
    </border>
    <border>
      <left style="thin">
        <color theme="3" tint="0.39988402966399123"/>
      </left>
      <right style="medium">
        <color theme="3" tint="0.39985351115451523"/>
      </right>
      <top style="medium">
        <color theme="3" tint="0.39985351115451523"/>
      </top>
      <bottom style="thin">
        <color theme="3" tint="0.39994506668294322"/>
      </bottom>
      <diagonal/>
    </border>
    <border>
      <left style="medium">
        <color theme="3" tint="0.39985351115451523"/>
      </left>
      <right style="thin">
        <color theme="3" tint="0.39988402966399123"/>
      </right>
      <top style="thin">
        <color theme="3" tint="0.39994506668294322"/>
      </top>
      <bottom style="thin">
        <color theme="3" tint="0.39994506668294322"/>
      </bottom>
      <diagonal/>
    </border>
    <border>
      <left style="thin">
        <color theme="3" tint="0.39988402966399123"/>
      </left>
      <right style="medium">
        <color theme="3" tint="0.39985351115451523"/>
      </right>
      <top style="thin">
        <color theme="3" tint="0.39994506668294322"/>
      </top>
      <bottom style="thin">
        <color theme="3" tint="0.39994506668294322"/>
      </bottom>
      <diagonal/>
    </border>
    <border>
      <left style="medium">
        <color theme="3" tint="0.39985351115451523"/>
      </left>
      <right style="thin">
        <color theme="3" tint="0.39988402966399123"/>
      </right>
      <top style="thin">
        <color theme="3" tint="0.39994506668294322"/>
      </top>
      <bottom style="medium">
        <color theme="3" tint="0.39985351115451523"/>
      </bottom>
      <diagonal/>
    </border>
    <border>
      <left style="thin">
        <color theme="3" tint="0.39988402966399123"/>
      </left>
      <right style="thin">
        <color theme="3" tint="0.39988402966399123"/>
      </right>
      <top style="thin">
        <color theme="3" tint="0.39994506668294322"/>
      </top>
      <bottom style="medium">
        <color theme="3" tint="0.39985351115451523"/>
      </bottom>
      <diagonal/>
    </border>
    <border>
      <left style="thin">
        <color theme="3" tint="0.39988402966399123"/>
      </left>
      <right style="medium">
        <color theme="3" tint="0.39985351115451523"/>
      </right>
      <top style="thin">
        <color theme="3" tint="0.39994506668294322"/>
      </top>
      <bottom style="medium">
        <color theme="3" tint="0.39985351115451523"/>
      </bottom>
      <diagonal/>
    </border>
    <border>
      <left style="medium">
        <color rgb="FF0066CC"/>
      </left>
      <right style="medium">
        <color rgb="FF0066CC"/>
      </right>
      <top style="medium">
        <color rgb="FF0066CC"/>
      </top>
      <bottom style="thin">
        <color rgb="FF0066CC"/>
      </bottom>
      <diagonal/>
    </border>
    <border>
      <left style="medium">
        <color rgb="FF0066CC"/>
      </left>
      <right style="medium">
        <color rgb="FF0066CC"/>
      </right>
      <top style="thin">
        <color rgb="FF0066CC"/>
      </top>
      <bottom style="thin">
        <color rgb="FF0066CC"/>
      </bottom>
      <diagonal/>
    </border>
    <border>
      <left style="medium">
        <color rgb="FF0066CC"/>
      </left>
      <right style="medium">
        <color rgb="FF0066CC"/>
      </right>
      <top style="thin">
        <color rgb="FF0066CC"/>
      </top>
      <bottom style="medium">
        <color rgb="FF0066CC"/>
      </bottom>
      <diagonal/>
    </border>
    <border>
      <left style="medium">
        <color theme="3" tint="0.39991454817346722"/>
      </left>
      <right style="medium">
        <color theme="3" tint="0.39991454817346722"/>
      </right>
      <top style="medium">
        <color theme="3" tint="0.39991454817346722"/>
      </top>
      <bottom style="thin">
        <color theme="3" tint="0.39994506668294322"/>
      </bottom>
      <diagonal/>
    </border>
    <border>
      <left style="medium">
        <color theme="3" tint="0.39991454817346722"/>
      </left>
      <right style="medium">
        <color theme="3" tint="0.39991454817346722"/>
      </right>
      <top style="thin">
        <color theme="3" tint="0.39994506668294322"/>
      </top>
      <bottom style="thin">
        <color theme="3" tint="0.39994506668294322"/>
      </bottom>
      <diagonal/>
    </border>
    <border>
      <left style="medium">
        <color theme="3" tint="0.39991454817346722"/>
      </left>
      <right style="medium">
        <color theme="3" tint="0.39991454817346722"/>
      </right>
      <top style="thin">
        <color theme="3" tint="0.39994506668294322"/>
      </top>
      <bottom style="medium">
        <color theme="3" tint="0.39991454817346722"/>
      </bottom>
      <diagonal/>
    </border>
    <border>
      <left/>
      <right style="medium">
        <color theme="3" tint="0.39985351115451523"/>
      </right>
      <top/>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rgb="FF0066CC"/>
      </left>
      <right style="medium">
        <color rgb="FF0066CC"/>
      </right>
      <top style="medium">
        <color rgb="FF0066CC"/>
      </top>
      <bottom/>
      <diagonal/>
    </border>
    <border>
      <left/>
      <right/>
      <top style="thin">
        <color indexed="64"/>
      </top>
      <bottom style="thin">
        <color indexed="64"/>
      </bottom>
      <diagonal/>
    </border>
    <border>
      <left style="thin">
        <color rgb="FF0066CC"/>
      </left>
      <right/>
      <top style="thin">
        <color rgb="FF0066CC"/>
      </top>
      <bottom/>
      <diagonal/>
    </border>
    <border>
      <left/>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style="thin">
        <color indexed="64"/>
      </right>
      <top/>
      <bottom style="double">
        <color indexed="64"/>
      </bottom>
      <diagonal/>
    </border>
    <border>
      <left style="thin">
        <color indexed="64"/>
      </left>
      <right style="thin">
        <color indexed="64"/>
      </right>
      <top/>
      <bottom style="thin">
        <color indexed="64"/>
      </bottom>
      <diagonal/>
    </border>
  </borders>
  <cellStyleXfs count="10">
    <xf numFmtId="0" fontId="0" fillId="0" borderId="0"/>
    <xf numFmtId="9" fontId="9" fillId="0" borderId="0" applyFont="0" applyFill="0" applyBorder="0" applyAlignment="0" applyProtection="0"/>
    <xf numFmtId="44" fontId="14" fillId="0" borderId="0" applyFont="0" applyFill="0" applyBorder="0" applyAlignment="0" applyProtection="0"/>
    <xf numFmtId="0" fontId="34" fillId="11" borderId="0" applyNumberFormat="0" applyBorder="0" applyAlignment="0" applyProtection="0"/>
    <xf numFmtId="0" fontId="9" fillId="0" borderId="0"/>
    <xf numFmtId="0" fontId="9" fillId="0" borderId="0"/>
    <xf numFmtId="0" fontId="45" fillId="0" borderId="0" applyNumberFormat="0" applyFill="0" applyBorder="0" applyAlignment="0" applyProtection="0"/>
    <xf numFmtId="44" fontId="9" fillId="0" borderId="0" applyFont="0" applyFill="0" applyBorder="0" applyAlignment="0" applyProtection="0"/>
    <xf numFmtId="43" fontId="50" fillId="0" borderId="0" applyFont="0" applyFill="0" applyBorder="0" applyAlignment="0" applyProtection="0"/>
    <xf numFmtId="43" fontId="9" fillId="0" borderId="0" applyFont="0" applyFill="0" applyBorder="0" applyAlignment="0" applyProtection="0"/>
  </cellStyleXfs>
  <cellXfs count="513">
    <xf numFmtId="0" fontId="0" fillId="0" borderId="0" xfId="0" applyAlignment="1">
      <alignment horizontal="left" vertical="top"/>
    </xf>
    <xf numFmtId="0" fontId="26" fillId="0" borderId="0" xfId="0" applyFont="1" applyAlignment="1">
      <alignment horizontal="left" vertical="top"/>
    </xf>
    <xf numFmtId="0" fontId="37" fillId="0" borderId="0" xfId="0" applyFont="1" applyAlignment="1">
      <alignment horizontal="left" vertical="top"/>
    </xf>
    <xf numFmtId="0" fontId="39" fillId="16" borderId="81" xfId="0" applyFont="1" applyFill="1" applyBorder="1" applyAlignment="1">
      <alignment horizontal="left" vertical="center"/>
    </xf>
    <xf numFmtId="0" fontId="39" fillId="17" borderId="81" xfId="0" applyFont="1" applyFill="1" applyBorder="1" applyAlignment="1">
      <alignment horizontal="left" vertical="center"/>
    </xf>
    <xf numFmtId="0" fontId="39" fillId="16" borderId="81" xfId="4" applyFont="1" applyFill="1" applyBorder="1" applyAlignment="1">
      <alignment horizontal="left" vertical="center"/>
    </xf>
    <xf numFmtId="0" fontId="0" fillId="0" borderId="0" xfId="0"/>
    <xf numFmtId="0" fontId="40" fillId="18" borderId="81" xfId="0" applyFont="1" applyFill="1" applyBorder="1" applyAlignment="1">
      <alignment horizontal="left" vertical="center"/>
    </xf>
    <xf numFmtId="0" fontId="39" fillId="0" borderId="81" xfId="0" applyFont="1" applyBorder="1" applyAlignment="1">
      <alignment horizontal="left" vertical="center"/>
    </xf>
    <xf numFmtId="0" fontId="39" fillId="0" borderId="0" xfId="0" applyFont="1"/>
    <xf numFmtId="168" fontId="39" fillId="16" borderId="81" xfId="0" applyNumberFormat="1" applyFont="1" applyFill="1" applyBorder="1" applyAlignment="1">
      <alignment horizontal="center" vertical="center" wrapText="1"/>
    </xf>
    <xf numFmtId="0" fontId="41" fillId="16" borderId="81" xfId="3" applyFont="1" applyFill="1" applyBorder="1" applyAlignment="1">
      <alignment horizontal="center" vertical="center"/>
    </xf>
    <xf numFmtId="1" fontId="42" fillId="16" borderId="81" xfId="0" applyNumberFormat="1" applyFont="1" applyFill="1" applyBorder="1" applyAlignment="1">
      <alignment horizontal="center" vertical="center"/>
    </xf>
    <xf numFmtId="168" fontId="41" fillId="16" borderId="81" xfId="3" applyNumberFormat="1" applyFont="1" applyFill="1" applyBorder="1" applyAlignment="1">
      <alignment horizontal="center" vertical="center"/>
    </xf>
    <xf numFmtId="168" fontId="42" fillId="16" borderId="81" xfId="0" applyNumberFormat="1" applyFont="1" applyFill="1" applyBorder="1" applyAlignment="1">
      <alignment horizontal="center" vertical="center"/>
    </xf>
    <xf numFmtId="168" fontId="43" fillId="16" borderId="81" xfId="0" applyNumberFormat="1" applyFont="1" applyFill="1" applyBorder="1" applyAlignment="1">
      <alignment horizontal="center" vertical="center"/>
    </xf>
    <xf numFmtId="168" fontId="39" fillId="17" borderId="81" xfId="0" applyNumberFormat="1" applyFont="1" applyFill="1" applyBorder="1" applyAlignment="1">
      <alignment horizontal="center" vertical="center" wrapText="1"/>
    </xf>
    <xf numFmtId="0" fontId="41" fillId="17" borderId="81" xfId="3" applyFont="1" applyFill="1" applyBorder="1" applyAlignment="1">
      <alignment horizontal="center" vertical="center"/>
    </xf>
    <xf numFmtId="1" fontId="42" fillId="17" borderId="81" xfId="0" applyNumberFormat="1" applyFont="1" applyFill="1" applyBorder="1" applyAlignment="1">
      <alignment horizontal="center" vertical="center"/>
    </xf>
    <xf numFmtId="168" fontId="41" fillId="17" borderId="81" xfId="3" applyNumberFormat="1" applyFont="1" applyFill="1" applyBorder="1" applyAlignment="1">
      <alignment horizontal="center" vertical="center"/>
    </xf>
    <xf numFmtId="168" fontId="42" fillId="17" borderId="81" xfId="0" applyNumberFormat="1" applyFont="1" applyFill="1" applyBorder="1" applyAlignment="1">
      <alignment horizontal="center" vertical="center"/>
    </xf>
    <xf numFmtId="0" fontId="39" fillId="0" borderId="0" xfId="0" applyFont="1" applyAlignment="1">
      <alignment horizontal="left" vertical="center"/>
    </xf>
    <xf numFmtId="0" fontId="39" fillId="5" borderId="81" xfId="0" applyFont="1" applyFill="1" applyBorder="1" applyAlignment="1">
      <alignment horizontal="center" vertical="center"/>
    </xf>
    <xf numFmtId="0" fontId="35" fillId="5" borderId="81" xfId="0" applyFont="1" applyFill="1" applyBorder="1" applyAlignment="1">
      <alignment horizontal="center" vertical="center" wrapText="1"/>
    </xf>
    <xf numFmtId="0" fontId="38" fillId="5" borderId="81" xfId="0" applyFont="1" applyFill="1" applyBorder="1" applyAlignment="1">
      <alignment horizontal="center" vertical="center"/>
    </xf>
    <xf numFmtId="0" fontId="44" fillId="0" borderId="0" xfId="5" applyFont="1"/>
    <xf numFmtId="0" fontId="47" fillId="0" borderId="0" xfId="5" applyFont="1"/>
    <xf numFmtId="10" fontId="44" fillId="0" borderId="0" xfId="5" applyNumberFormat="1" applyFont="1" applyAlignment="1">
      <alignment horizontal="center"/>
    </xf>
    <xf numFmtId="166" fontId="44" fillId="0" borderId="0" xfId="5" applyNumberFormat="1" applyFont="1" applyAlignment="1">
      <alignment horizontal="center"/>
    </xf>
    <xf numFmtId="0" fontId="44" fillId="0" borderId="88" xfId="5" applyFont="1" applyBorder="1"/>
    <xf numFmtId="173" fontId="48" fillId="0" borderId="0" xfId="5" applyNumberFormat="1" applyFont="1"/>
    <xf numFmtId="0" fontId="43" fillId="16" borderId="81" xfId="0" applyFont="1" applyFill="1" applyBorder="1" applyAlignment="1">
      <alignment horizontal="center" vertical="center"/>
    </xf>
    <xf numFmtId="0" fontId="49" fillId="0" borderId="0" xfId="0" applyFont="1"/>
    <xf numFmtId="0" fontId="4" fillId="0" borderId="0" xfId="0" applyFont="1" applyAlignment="1">
      <alignment horizontal="left" vertical="top" wrapText="1"/>
    </xf>
    <xf numFmtId="0" fontId="0" fillId="0" borderId="0" xfId="0" applyAlignment="1">
      <alignment horizontal="left" vertical="top" wrapText="1"/>
    </xf>
    <xf numFmtId="0" fontId="15" fillId="0" borderId="0" xfId="0" applyFont="1" applyAlignment="1">
      <alignment horizontal="left" vertical="top" wrapText="1"/>
    </xf>
    <xf numFmtId="0" fontId="5" fillId="0" borderId="0" xfId="0" applyFont="1" applyAlignment="1">
      <alignment horizontal="center" vertical="center" wrapText="1"/>
    </xf>
    <xf numFmtId="0" fontId="6" fillId="0" borderId="0" xfId="0" applyFont="1" applyAlignment="1">
      <alignment vertical="top" wrapText="1"/>
    </xf>
    <xf numFmtId="0" fontId="4" fillId="0" borderId="0" xfId="0" applyFont="1" applyAlignment="1">
      <alignment horizontal="left" vertical="top"/>
    </xf>
    <xf numFmtId="0" fontId="0" fillId="0" borderId="8" xfId="0" applyBorder="1" applyAlignment="1">
      <alignment horizontal="center" vertical="top"/>
    </xf>
    <xf numFmtId="0" fontId="0" fillId="0" borderId="0" xfId="0" applyAlignment="1">
      <alignment horizontal="center" vertical="top"/>
    </xf>
    <xf numFmtId="0" fontId="17" fillId="0" borderId="1" xfId="0" applyFont="1" applyBorder="1" applyAlignment="1">
      <alignment horizontal="center" wrapText="1"/>
    </xf>
    <xf numFmtId="0" fontId="3" fillId="2" borderId="15" xfId="0" applyFont="1" applyFill="1" applyBorder="1" applyAlignment="1">
      <alignment horizontal="left" vertical="top" wrapText="1"/>
    </xf>
    <xf numFmtId="0" fontId="4" fillId="0" borderId="0" xfId="0" applyFont="1" applyAlignment="1">
      <alignment vertical="top" wrapText="1"/>
    </xf>
    <xf numFmtId="0" fontId="4" fillId="0" borderId="0" xfId="0" applyFont="1" applyAlignment="1">
      <alignment horizontal="left" vertical="center"/>
    </xf>
    <xf numFmtId="164" fontId="11" fillId="0" borderId="3" xfId="0" applyNumberFormat="1" applyFont="1" applyBorder="1" applyAlignment="1">
      <alignment horizontal="center" vertical="center" wrapText="1"/>
    </xf>
    <xf numFmtId="0" fontId="29" fillId="0" borderId="0" xfId="0" applyFont="1" applyAlignment="1">
      <alignment horizontal="left" vertical="top" wrapText="1"/>
    </xf>
    <xf numFmtId="164" fontId="5" fillId="0" borderId="3" xfId="0" applyNumberFormat="1" applyFont="1" applyBorder="1" applyAlignment="1">
      <alignment horizontal="center" vertical="center" wrapText="1"/>
    </xf>
    <xf numFmtId="0" fontId="18" fillId="0" borderId="0" xfId="0" applyFont="1" applyAlignment="1">
      <alignment horizontal="left" vertical="center"/>
    </xf>
    <xf numFmtId="0" fontId="0" fillId="0" borderId="0" xfId="0" applyAlignment="1">
      <alignment horizontal="left" vertical="center"/>
    </xf>
    <xf numFmtId="0" fontId="6" fillId="0" borderId="11" xfId="0" applyFont="1" applyBorder="1" applyAlignment="1">
      <alignment horizontal="left" vertical="center" wrapText="1"/>
    </xf>
    <xf numFmtId="164" fontId="4" fillId="0" borderId="35" xfId="0" applyNumberFormat="1" applyFont="1" applyBorder="1" applyAlignment="1">
      <alignment horizontal="center" vertical="center" wrapText="1"/>
    </xf>
    <xf numFmtId="0" fontId="3" fillId="2" borderId="16" xfId="0" applyFont="1" applyFill="1" applyBorder="1" applyAlignment="1">
      <alignment horizontal="left" vertical="top" wrapText="1"/>
    </xf>
    <xf numFmtId="0" fontId="6" fillId="10" borderId="0" xfId="0" applyFont="1" applyFill="1" applyAlignment="1">
      <alignment horizontal="left" vertical="top" wrapText="1"/>
    </xf>
    <xf numFmtId="0" fontId="0" fillId="10" borderId="0" xfId="0" applyFill="1" applyAlignment="1">
      <alignment horizontal="left" vertical="top" wrapText="1"/>
    </xf>
    <xf numFmtId="165" fontId="6" fillId="0" borderId="0" xfId="0" applyNumberFormat="1" applyFont="1" applyAlignment="1">
      <alignment vertical="center" wrapText="1"/>
    </xf>
    <xf numFmtId="0" fontId="7" fillId="0" borderId="0" xfId="0" applyFont="1" applyAlignment="1">
      <alignment horizontal="left" vertical="center" wrapText="1"/>
    </xf>
    <xf numFmtId="0" fontId="4" fillId="0" borderId="0" xfId="0" applyFont="1" applyAlignment="1">
      <alignment horizontal="right" vertical="center" wrapText="1"/>
    </xf>
    <xf numFmtId="0" fontId="0" fillId="0" borderId="0" xfId="0" applyAlignment="1">
      <alignment vertical="center" wrapText="1"/>
    </xf>
    <xf numFmtId="167" fontId="6" fillId="0" borderId="3" xfId="0" applyNumberFormat="1" applyFont="1" applyBorder="1" applyAlignment="1">
      <alignment horizontal="right" vertical="center" wrapText="1"/>
    </xf>
    <xf numFmtId="0" fontId="7" fillId="2" borderId="15" xfId="0" applyFont="1" applyFill="1" applyBorder="1" applyAlignment="1">
      <alignment horizontal="left" vertical="top" wrapText="1"/>
    </xf>
    <xf numFmtId="0" fontId="25" fillId="0" borderId="0" xfId="0" applyFont="1" applyAlignment="1">
      <alignment horizontal="center" vertical="center"/>
    </xf>
    <xf numFmtId="0" fontId="7" fillId="0" borderId="11" xfId="0" applyFont="1" applyBorder="1" applyAlignment="1">
      <alignment horizontal="left" vertical="center" wrapText="1"/>
    </xf>
    <xf numFmtId="0" fontId="4" fillId="0" borderId="11" xfId="0" applyFont="1" applyBorder="1" applyAlignment="1">
      <alignment horizontal="right" vertical="center" wrapText="1"/>
    </xf>
    <xf numFmtId="0" fontId="0" fillId="0" borderId="11" xfId="0" applyBorder="1" applyAlignment="1">
      <alignment vertical="center" wrapText="1"/>
    </xf>
    <xf numFmtId="167" fontId="6" fillId="0" borderId="13" xfId="0" applyNumberFormat="1" applyFont="1" applyBorder="1" applyAlignment="1">
      <alignment horizontal="right" vertical="center" wrapText="1"/>
    </xf>
    <xf numFmtId="0" fontId="7" fillId="2" borderId="16" xfId="0" applyFont="1" applyFill="1" applyBorder="1" applyAlignment="1">
      <alignment horizontal="left" vertical="top" wrapText="1"/>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0" fillId="5" borderId="15" xfId="0" applyFill="1" applyBorder="1" applyAlignment="1">
      <alignment horizontal="left" vertical="top" wrapText="1"/>
    </xf>
    <xf numFmtId="167" fontId="6" fillId="0" borderId="31" xfId="0" applyNumberFormat="1" applyFont="1" applyBorder="1" applyAlignment="1">
      <alignment horizontal="right" vertical="center" wrapText="1"/>
    </xf>
    <xf numFmtId="0" fontId="0" fillId="5" borderId="9" xfId="0" applyFill="1" applyBorder="1" applyAlignment="1">
      <alignment horizontal="left" vertical="top" wrapText="1"/>
    </xf>
    <xf numFmtId="0" fontId="29" fillId="0" borderId="0" xfId="0" applyFont="1" applyAlignment="1">
      <alignment horizontal="left" vertical="center" wrapText="1"/>
    </xf>
    <xf numFmtId="0" fontId="4" fillId="0" borderId="0" xfId="0" applyFont="1" applyAlignment="1">
      <alignment vertical="center" wrapText="1"/>
    </xf>
    <xf numFmtId="166" fontId="22" fillId="0" borderId="0" xfId="1" applyNumberFormat="1" applyFont="1" applyFill="1" applyBorder="1" applyAlignment="1" applyProtection="1">
      <alignment vertical="center" wrapText="1"/>
    </xf>
    <xf numFmtId="0" fontId="19" fillId="0" borderId="11" xfId="0" applyFont="1" applyBorder="1" applyAlignment="1">
      <alignment vertical="center" wrapText="1"/>
    </xf>
    <xf numFmtId="0" fontId="6" fillId="0" borderId="11" xfId="0" applyFont="1" applyBorder="1" applyAlignment="1">
      <alignment vertical="center" wrapText="1"/>
    </xf>
    <xf numFmtId="0" fontId="6" fillId="0" borderId="12" xfId="0" applyFont="1" applyBorder="1" applyAlignment="1">
      <alignment vertical="center" wrapText="1"/>
    </xf>
    <xf numFmtId="167" fontId="6" fillId="3" borderId="13" xfId="0" applyNumberFormat="1" applyFont="1" applyFill="1" applyBorder="1" applyAlignment="1">
      <alignment horizontal="right" vertical="center" wrapText="1"/>
    </xf>
    <xf numFmtId="9" fontId="11" fillId="5" borderId="14" xfId="1" applyFont="1" applyFill="1" applyBorder="1" applyAlignment="1" applyProtection="1">
      <alignment horizontal="right" vertical="top" wrapText="1"/>
    </xf>
    <xf numFmtId="0" fontId="0" fillId="0" borderId="0" xfId="0" applyAlignment="1">
      <alignment horizontal="center" vertical="top" wrapText="1"/>
    </xf>
    <xf numFmtId="0" fontId="7" fillId="2" borderId="15" xfId="0" applyFont="1" applyFill="1" applyBorder="1" applyAlignment="1">
      <alignment vertical="center" wrapText="1"/>
    </xf>
    <xf numFmtId="0" fontId="4" fillId="10" borderId="0" xfId="0" applyFont="1" applyFill="1" applyAlignment="1">
      <alignment vertical="top" wrapText="1"/>
    </xf>
    <xf numFmtId="0" fontId="2" fillId="0" borderId="0" xfId="0" applyFont="1" applyAlignment="1">
      <alignment horizontal="left" vertical="top" wrapText="1"/>
    </xf>
    <xf numFmtId="165" fontId="6" fillId="0" borderId="1" xfId="0" quotePrefix="1" applyNumberFormat="1" applyFont="1" applyBorder="1" applyAlignment="1">
      <alignment horizontal="center" vertical="center" wrapText="1"/>
    </xf>
    <xf numFmtId="172" fontId="6" fillId="0" borderId="8" xfId="0" applyNumberFormat="1" applyFont="1" applyBorder="1" applyAlignment="1">
      <alignment vertical="top" wrapText="1"/>
    </xf>
    <xf numFmtId="0" fontId="6" fillId="0" borderId="17" xfId="0" applyFont="1" applyBorder="1" applyAlignment="1">
      <alignment horizontal="right" vertical="top" wrapText="1"/>
    </xf>
    <xf numFmtId="0" fontId="0" fillId="0" borderId="0" xfId="0" applyAlignment="1">
      <alignment vertical="top" wrapText="1"/>
    </xf>
    <xf numFmtId="167" fontId="6" fillId="0" borderId="31" xfId="0" applyNumberFormat="1" applyFont="1" applyBorder="1" applyAlignment="1">
      <alignment horizontal="right" vertical="top" wrapText="1"/>
    </xf>
    <xf numFmtId="0" fontId="2" fillId="0" borderId="1" xfId="0" applyFont="1" applyBorder="1" applyAlignment="1">
      <alignment horizontal="left" vertical="top" wrapText="1"/>
    </xf>
    <xf numFmtId="165" fontId="6" fillId="0" borderId="0" xfId="0" applyNumberFormat="1" applyFont="1" applyAlignment="1">
      <alignment horizontal="left" wrapText="1"/>
    </xf>
    <xf numFmtId="172" fontId="6" fillId="0" borderId="10" xfId="0" applyNumberFormat="1" applyFont="1" applyBorder="1" applyAlignment="1">
      <alignment vertical="top" wrapText="1"/>
    </xf>
    <xf numFmtId="0" fontId="7" fillId="0" borderId="11" xfId="0" applyFont="1" applyBorder="1" applyAlignment="1">
      <alignment vertical="center" wrapText="1"/>
    </xf>
    <xf numFmtId="167" fontId="6" fillId="0" borderId="13" xfId="0" applyNumberFormat="1" applyFont="1" applyBorder="1" applyAlignment="1">
      <alignment horizontal="right" vertical="top" wrapText="1"/>
    </xf>
    <xf numFmtId="0" fontId="23" fillId="0" borderId="0" xfId="0" applyFont="1" applyAlignment="1">
      <alignment horizontal="center" wrapText="1"/>
    </xf>
    <xf numFmtId="0" fontId="23" fillId="0" borderId="0" xfId="0" applyFont="1" applyAlignment="1">
      <alignment wrapText="1"/>
    </xf>
    <xf numFmtId="0" fontId="23" fillId="0" borderId="1" xfId="0" applyFont="1" applyBorder="1" applyAlignment="1">
      <alignment horizontal="left" wrapText="1"/>
    </xf>
    <xf numFmtId="0" fontId="7" fillId="0" borderId="0" xfId="0" applyFont="1" applyAlignment="1">
      <alignment horizontal="left" vertical="top" wrapText="1"/>
    </xf>
    <xf numFmtId="171" fontId="6" fillId="0" borderId="31" xfId="1" applyNumberFormat="1" applyFont="1" applyFill="1" applyBorder="1" applyAlignment="1" applyProtection="1">
      <alignment horizontal="center" vertical="top" wrapText="1"/>
    </xf>
    <xf numFmtId="166" fontId="6" fillId="0" borderId="3" xfId="1" applyNumberFormat="1" applyFont="1" applyFill="1" applyBorder="1" applyAlignment="1" applyProtection="1">
      <alignment horizontal="center" vertical="top" wrapText="1"/>
    </xf>
    <xf numFmtId="167" fontId="6" fillId="0" borderId="3" xfId="0" applyNumberFormat="1" applyFont="1" applyBorder="1" applyAlignment="1">
      <alignment horizontal="right" vertical="top" wrapText="1"/>
    </xf>
    <xf numFmtId="0" fontId="7" fillId="2" borderId="9" xfId="0" applyFont="1" applyFill="1" applyBorder="1" applyAlignment="1">
      <alignment horizontal="left" vertical="top" wrapText="1"/>
    </xf>
    <xf numFmtId="165" fontId="6" fillId="0" borderId="8" xfId="0" applyNumberFormat="1" applyFont="1" applyBorder="1" applyAlignment="1">
      <alignment vertical="top" wrapText="1"/>
    </xf>
    <xf numFmtId="165" fontId="6" fillId="0" borderId="0" xfId="0" applyNumberFormat="1" applyFont="1" applyAlignment="1">
      <alignment vertical="top" wrapText="1"/>
    </xf>
    <xf numFmtId="167" fontId="19" fillId="0" borderId="33" xfId="0" applyNumberFormat="1" applyFont="1" applyBorder="1" applyAlignment="1">
      <alignment horizontal="right" vertical="center" wrapText="1"/>
    </xf>
    <xf numFmtId="167" fontId="6" fillId="3" borderId="13" xfId="0" applyNumberFormat="1" applyFont="1" applyFill="1" applyBorder="1" applyAlignment="1">
      <alignment horizontal="right" vertical="top" wrapText="1"/>
    </xf>
    <xf numFmtId="0" fontId="4" fillId="0" borderId="0" xfId="0" applyFont="1" applyAlignment="1">
      <alignment horizontal="left" vertical="center" wrapText="1"/>
    </xf>
    <xf numFmtId="0" fontId="7" fillId="10" borderId="8" xfId="0" applyFont="1" applyFill="1" applyBorder="1" applyAlignment="1">
      <alignment horizontal="left" vertical="top" wrapText="1"/>
    </xf>
    <xf numFmtId="0" fontId="7" fillId="10" borderId="0" xfId="0" applyFont="1" applyFill="1" applyAlignment="1">
      <alignment horizontal="left" vertical="top" wrapText="1"/>
    </xf>
    <xf numFmtId="0" fontId="2" fillId="10" borderId="0" xfId="0" applyFont="1" applyFill="1" applyAlignment="1">
      <alignment horizontal="center" vertical="top" wrapText="1"/>
    </xf>
    <xf numFmtId="0" fontId="2" fillId="10" borderId="0" xfId="0" applyFont="1" applyFill="1" applyAlignment="1">
      <alignment horizontal="center" vertical="center" wrapText="1"/>
    </xf>
    <xf numFmtId="0" fontId="6" fillId="0" borderId="0" xfId="0" applyFont="1" applyAlignment="1">
      <alignment horizontal="center" vertical="top" wrapText="1"/>
    </xf>
    <xf numFmtId="0" fontId="4" fillId="0" borderId="39" xfId="0" applyFont="1" applyBorder="1" applyAlignment="1">
      <alignment horizontal="center" vertical="center" wrapText="1"/>
    </xf>
    <xf numFmtId="165" fontId="6" fillId="3" borderId="13" xfId="0" applyNumberFormat="1" applyFont="1" applyFill="1" applyBorder="1" applyAlignment="1">
      <alignment horizontal="right" vertical="top" wrapText="1"/>
    </xf>
    <xf numFmtId="0" fontId="6" fillId="0" borderId="81" xfId="0" applyFont="1" applyBorder="1" applyAlignment="1">
      <alignment horizontal="center" vertical="center" wrapText="1"/>
    </xf>
    <xf numFmtId="167" fontId="6" fillId="4" borderId="58" xfId="0" applyNumberFormat="1" applyFont="1" applyFill="1" applyBorder="1" applyAlignment="1">
      <alignment horizontal="right" vertical="center" wrapText="1"/>
    </xf>
    <xf numFmtId="9" fontId="11" fillId="5" borderId="15" xfId="1" applyFont="1" applyFill="1" applyBorder="1" applyAlignment="1" applyProtection="1">
      <alignment horizontal="right" vertical="top" wrapText="1"/>
    </xf>
    <xf numFmtId="167" fontId="8" fillId="10" borderId="0" xfId="0" applyNumberFormat="1" applyFont="1" applyFill="1" applyAlignment="1">
      <alignment horizontal="right" vertical="top" wrapText="1"/>
    </xf>
    <xf numFmtId="0" fontId="18" fillId="5" borderId="15" xfId="0" applyFont="1" applyFill="1" applyBorder="1" applyAlignment="1">
      <alignment horizontal="left" vertical="top" wrapText="1"/>
    </xf>
    <xf numFmtId="0" fontId="18" fillId="0" borderId="0" xfId="0" applyFont="1" applyAlignment="1">
      <alignment horizontal="left" vertical="top"/>
    </xf>
    <xf numFmtId="0" fontId="11" fillId="0" borderId="0" xfId="0" applyFont="1" applyAlignment="1">
      <alignment horizontal="left" vertical="top" wrapText="1"/>
    </xf>
    <xf numFmtId="0" fontId="4" fillId="0" borderId="46" xfId="0" applyFont="1" applyBorder="1" applyAlignment="1">
      <alignment horizontal="center" vertical="center" wrapText="1"/>
    </xf>
    <xf numFmtId="0" fontId="4" fillId="0" borderId="47" xfId="0" applyFont="1" applyBorder="1" applyAlignment="1">
      <alignment horizontal="center" vertical="center" wrapText="1"/>
    </xf>
    <xf numFmtId="166" fontId="5" fillId="0" borderId="12" xfId="1" quotePrefix="1" applyNumberFormat="1" applyFont="1" applyFill="1" applyBorder="1" applyAlignment="1" applyProtection="1">
      <alignment horizontal="right" vertical="center" wrapText="1"/>
    </xf>
    <xf numFmtId="0" fontId="0" fillId="5" borderId="14" xfId="0" applyFill="1" applyBorder="1" applyAlignment="1">
      <alignment horizontal="left" vertical="top" wrapText="1"/>
    </xf>
    <xf numFmtId="169" fontId="4" fillId="0" borderId="0" xfId="0" applyNumberFormat="1" applyFont="1" applyAlignment="1">
      <alignment horizontal="left" vertical="top" wrapText="1"/>
    </xf>
    <xf numFmtId="0" fontId="2" fillId="0" borderId="0" xfId="0" applyFont="1" applyAlignment="1">
      <alignment horizontal="left" vertical="top"/>
    </xf>
    <xf numFmtId="0" fontId="6" fillId="0" borderId="0" xfId="0" applyFont="1" applyAlignment="1">
      <alignment horizontal="left" vertical="top"/>
    </xf>
    <xf numFmtId="0" fontId="8" fillId="0" borderId="0" xfId="0" applyFont="1" applyAlignment="1">
      <alignment horizontal="left" vertical="top"/>
    </xf>
    <xf numFmtId="164" fontId="4" fillId="7" borderId="3" xfId="0" applyNumberFormat="1" applyFont="1" applyFill="1" applyBorder="1" applyAlignment="1" applyProtection="1">
      <alignment horizontal="center" vertical="center" wrapText="1"/>
      <protection locked="0"/>
    </xf>
    <xf numFmtId="164" fontId="5" fillId="7" borderId="13" xfId="0" applyNumberFormat="1" applyFont="1" applyFill="1" applyBorder="1" applyAlignment="1" applyProtection="1">
      <alignment horizontal="center" vertical="center" wrapText="1"/>
      <protection locked="0"/>
    </xf>
    <xf numFmtId="170" fontId="6" fillId="4" borderId="3" xfId="0" applyNumberFormat="1" applyFont="1" applyFill="1" applyBorder="1" applyAlignment="1" applyProtection="1">
      <alignment horizontal="right" vertical="center" wrapText="1"/>
      <protection locked="0"/>
    </xf>
    <xf numFmtId="170" fontId="6" fillId="4" borderId="13" xfId="0" applyNumberFormat="1" applyFont="1" applyFill="1" applyBorder="1" applyAlignment="1" applyProtection="1">
      <alignment horizontal="right" vertical="center" wrapText="1"/>
      <protection locked="0"/>
    </xf>
    <xf numFmtId="167" fontId="6" fillId="4" borderId="3" xfId="0" applyNumberFormat="1" applyFont="1" applyFill="1" applyBorder="1" applyAlignment="1" applyProtection="1">
      <alignment horizontal="right" vertical="center" wrapText="1"/>
      <protection locked="0"/>
    </xf>
    <xf numFmtId="167" fontId="6" fillId="4" borderId="13" xfId="0" applyNumberFormat="1" applyFont="1" applyFill="1" applyBorder="1" applyAlignment="1" applyProtection="1">
      <alignment horizontal="right" vertical="center" wrapText="1"/>
      <protection locked="0"/>
    </xf>
    <xf numFmtId="170" fontId="6" fillId="4" borderId="74" xfId="0" applyNumberFormat="1" applyFont="1" applyFill="1" applyBorder="1" applyAlignment="1" applyProtection="1">
      <alignment horizontal="right" vertical="center" wrapText="1"/>
      <protection locked="0"/>
    </xf>
    <xf numFmtId="170" fontId="6" fillId="4" borderId="75" xfId="0" applyNumberFormat="1" applyFont="1" applyFill="1" applyBorder="1" applyAlignment="1" applyProtection="1">
      <alignment horizontal="right" vertical="center" wrapText="1"/>
      <protection locked="0"/>
    </xf>
    <xf numFmtId="170" fontId="6" fillId="4" borderId="76" xfId="0" applyNumberFormat="1" applyFont="1" applyFill="1" applyBorder="1" applyAlignment="1" applyProtection="1">
      <alignment horizontal="right" vertical="center" wrapText="1"/>
      <protection locked="0"/>
    </xf>
    <xf numFmtId="167" fontId="6" fillId="4" borderId="74" xfId="0" applyNumberFormat="1" applyFont="1" applyFill="1" applyBorder="1" applyAlignment="1" applyProtection="1">
      <alignment horizontal="right" vertical="center" wrapText="1"/>
      <protection locked="0"/>
    </xf>
    <xf numFmtId="167" fontId="6" fillId="4" borderId="75" xfId="0" applyNumberFormat="1" applyFont="1" applyFill="1" applyBorder="1" applyAlignment="1" applyProtection="1">
      <alignment horizontal="right" vertical="center" wrapText="1"/>
      <protection locked="0"/>
    </xf>
    <xf numFmtId="167" fontId="6" fillId="4" borderId="76" xfId="0" applyNumberFormat="1" applyFont="1" applyFill="1" applyBorder="1" applyAlignment="1" applyProtection="1">
      <alignment horizontal="right" vertical="center" wrapText="1"/>
      <protection locked="0"/>
    </xf>
    <xf numFmtId="170" fontId="6" fillId="4" borderId="57" xfId="0" applyNumberFormat="1" applyFont="1" applyFill="1" applyBorder="1" applyAlignment="1" applyProtection="1">
      <alignment horizontal="right" vertical="top" wrapText="1"/>
      <protection locked="0"/>
    </xf>
    <xf numFmtId="167" fontId="6" fillId="4" borderId="58" xfId="0" applyNumberFormat="1" applyFont="1" applyFill="1" applyBorder="1" applyAlignment="1" applyProtection="1">
      <alignment horizontal="right" vertical="top" wrapText="1"/>
      <protection locked="0"/>
    </xf>
    <xf numFmtId="170" fontId="6" fillId="4" borderId="59" xfId="0" applyNumberFormat="1" applyFont="1" applyFill="1" applyBorder="1" applyAlignment="1" applyProtection="1">
      <alignment horizontal="center" vertical="top" wrapText="1"/>
      <protection locked="0"/>
    </xf>
    <xf numFmtId="170" fontId="6" fillId="4" borderId="61" xfId="0" applyNumberFormat="1" applyFont="1" applyFill="1" applyBorder="1" applyAlignment="1" applyProtection="1">
      <alignment horizontal="center" vertical="top" wrapText="1"/>
      <protection locked="0"/>
    </xf>
    <xf numFmtId="44" fontId="6" fillId="4" borderId="60" xfId="2" applyFont="1" applyFill="1" applyBorder="1" applyAlignment="1" applyProtection="1">
      <alignment horizontal="center" vertical="top" wrapText="1"/>
      <protection locked="0"/>
    </xf>
    <xf numFmtId="44" fontId="6" fillId="4" borderId="62" xfId="2" applyFont="1" applyFill="1" applyBorder="1" applyAlignment="1" applyProtection="1">
      <alignment horizontal="center" vertical="top" wrapText="1"/>
      <protection locked="0"/>
    </xf>
    <xf numFmtId="1" fontId="4" fillId="4" borderId="66" xfId="0" applyNumberFormat="1" applyFont="1" applyFill="1" applyBorder="1" applyAlignment="1" applyProtection="1">
      <alignment horizontal="center" vertical="center" wrapText="1"/>
      <protection locked="0"/>
    </xf>
    <xf numFmtId="1" fontId="4" fillId="4" borderId="69" xfId="0" applyNumberFormat="1" applyFont="1" applyFill="1" applyBorder="1" applyAlignment="1" applyProtection="1">
      <alignment horizontal="center" vertical="center" wrapText="1"/>
      <protection locked="0"/>
    </xf>
    <xf numFmtId="1" fontId="4" fillId="4" borderId="71" xfId="0" applyNumberFormat="1" applyFont="1" applyFill="1" applyBorder="1" applyAlignment="1" applyProtection="1">
      <alignment horizontal="center" vertical="center" wrapText="1"/>
      <protection locked="0"/>
    </xf>
    <xf numFmtId="167" fontId="6" fillId="4" borderId="68" xfId="0" applyNumberFormat="1" applyFont="1" applyFill="1" applyBorder="1" applyAlignment="1" applyProtection="1">
      <alignment horizontal="right" vertical="top" wrapText="1"/>
      <protection locked="0"/>
    </xf>
    <xf numFmtId="167" fontId="6" fillId="4" borderId="70" xfId="0" applyNumberFormat="1" applyFont="1" applyFill="1" applyBorder="1" applyAlignment="1" applyProtection="1">
      <alignment horizontal="right" vertical="top" wrapText="1"/>
      <protection locked="0"/>
    </xf>
    <xf numFmtId="167" fontId="6" fillId="4" borderId="73" xfId="0" applyNumberFormat="1" applyFont="1" applyFill="1" applyBorder="1" applyAlignment="1" applyProtection="1">
      <alignment horizontal="right" vertical="top" wrapText="1"/>
      <protection locked="0"/>
    </xf>
    <xf numFmtId="0" fontId="4" fillId="4" borderId="17" xfId="0" applyFont="1" applyFill="1" applyBorder="1" applyAlignment="1" applyProtection="1">
      <alignment vertical="top" wrapText="1"/>
      <protection locked="0"/>
    </xf>
    <xf numFmtId="0" fontId="4" fillId="0" borderId="0" xfId="0" applyFont="1" applyAlignment="1" applyProtection="1">
      <alignment horizontal="right" vertical="top" wrapText="1"/>
      <protection locked="0"/>
    </xf>
    <xf numFmtId="0" fontId="6" fillId="0" borderId="0" xfId="0" applyFont="1" applyAlignment="1" applyProtection="1">
      <alignment horizontal="right" vertical="top" wrapText="1"/>
      <protection locked="0"/>
    </xf>
    <xf numFmtId="0" fontId="4" fillId="4" borderId="77" xfId="0" applyFont="1" applyFill="1" applyBorder="1" applyAlignment="1" applyProtection="1">
      <alignment vertical="top" wrapText="1"/>
      <protection locked="0"/>
    </xf>
    <xf numFmtId="0" fontId="4" fillId="4" borderId="78" xfId="0" applyFont="1" applyFill="1" applyBorder="1" applyAlignment="1" applyProtection="1">
      <alignment vertical="top" wrapText="1"/>
      <protection locked="0"/>
    </xf>
    <xf numFmtId="0" fontId="4" fillId="4" borderId="79" xfId="0" applyFont="1" applyFill="1" applyBorder="1" applyAlignment="1" applyProtection="1">
      <alignment vertical="top" wrapText="1"/>
      <protection locked="0"/>
    </xf>
    <xf numFmtId="167" fontId="6" fillId="4" borderId="74" xfId="0" applyNumberFormat="1" applyFont="1" applyFill="1" applyBorder="1" applyAlignment="1" applyProtection="1">
      <alignment horizontal="right" vertical="top" wrapText="1"/>
      <protection locked="0"/>
    </xf>
    <xf numFmtId="167" fontId="6" fillId="4" borderId="75" xfId="0" applyNumberFormat="1" applyFont="1" applyFill="1" applyBorder="1" applyAlignment="1" applyProtection="1">
      <alignment horizontal="right" vertical="top" wrapText="1"/>
      <protection locked="0"/>
    </xf>
    <xf numFmtId="167" fontId="6" fillId="4" borderId="76" xfId="0" applyNumberFormat="1" applyFont="1" applyFill="1" applyBorder="1" applyAlignment="1" applyProtection="1">
      <alignment horizontal="right" vertical="top" wrapText="1"/>
      <protection locked="0"/>
    </xf>
    <xf numFmtId="10" fontId="7" fillId="4" borderId="81" xfId="0" applyNumberFormat="1" applyFont="1" applyFill="1" applyBorder="1" applyAlignment="1" applyProtection="1">
      <alignment horizontal="right" vertical="center" wrapText="1"/>
      <protection locked="0"/>
    </xf>
    <xf numFmtId="0" fontId="4" fillId="4" borderId="20" xfId="0" applyFont="1" applyFill="1" applyBorder="1" applyAlignment="1" applyProtection="1">
      <alignment vertical="top" wrapText="1"/>
      <protection locked="0"/>
    </xf>
    <xf numFmtId="0" fontId="4" fillId="0" borderId="11" xfId="0" applyFont="1" applyBorder="1" applyAlignment="1" applyProtection="1">
      <alignment horizontal="right" vertical="top" wrapText="1"/>
      <protection locked="0"/>
    </xf>
    <xf numFmtId="0" fontId="4" fillId="4" borderId="48" xfId="0" applyFont="1" applyFill="1" applyBorder="1" applyAlignment="1" applyProtection="1">
      <alignment vertical="top" wrapText="1"/>
      <protection locked="0"/>
    </xf>
    <xf numFmtId="167" fontId="6" fillId="4" borderId="3" xfId="0" applyNumberFormat="1" applyFont="1" applyFill="1" applyBorder="1" applyAlignment="1" applyProtection="1">
      <alignment horizontal="right" vertical="top" wrapText="1"/>
      <protection locked="0"/>
    </xf>
    <xf numFmtId="0" fontId="32" fillId="0" borderId="0" xfId="0" applyFont="1" applyAlignment="1">
      <alignment horizontal="left" vertical="center" wrapText="1"/>
    </xf>
    <xf numFmtId="0" fontId="13" fillId="0" borderId="0" xfId="0" quotePrefix="1" applyFont="1" applyAlignment="1">
      <alignment horizontal="right" vertical="center" wrapText="1"/>
    </xf>
    <xf numFmtId="167" fontId="6" fillId="4" borderId="89" xfId="0" applyNumberFormat="1" applyFont="1" applyFill="1" applyBorder="1" applyAlignment="1" applyProtection="1">
      <alignment horizontal="right" vertical="center" wrapText="1"/>
      <protection locked="0"/>
    </xf>
    <xf numFmtId="0" fontId="0" fillId="5" borderId="9" xfId="0" applyFill="1" applyBorder="1" applyAlignment="1">
      <alignment horizontal="left" vertical="center" wrapText="1"/>
    </xf>
    <xf numFmtId="0" fontId="4" fillId="7" borderId="81" xfId="0" applyFont="1" applyFill="1" applyBorder="1" applyAlignment="1">
      <alignment horizontal="left" vertical="center" wrapText="1"/>
    </xf>
    <xf numFmtId="0" fontId="4" fillId="0" borderId="81" xfId="0" applyFont="1" applyBorder="1" applyAlignment="1">
      <alignment horizontal="center" vertical="center" wrapText="1"/>
    </xf>
    <xf numFmtId="168" fontId="4" fillId="0" borderId="81" xfId="0" applyNumberFormat="1" applyFont="1" applyBorder="1" applyAlignment="1">
      <alignment horizontal="right" vertical="center" wrapText="1"/>
    </xf>
    <xf numFmtId="0" fontId="9" fillId="0" borderId="0" xfId="0" applyFont="1" applyAlignment="1">
      <alignment horizontal="center" vertical="top"/>
    </xf>
    <xf numFmtId="0" fontId="4" fillId="0" borderId="0" xfId="0" applyFont="1" applyAlignment="1">
      <alignment horizontal="center" vertical="center"/>
    </xf>
    <xf numFmtId="43" fontId="42" fillId="16" borderId="81" xfId="8" applyFont="1" applyFill="1" applyBorder="1" applyAlignment="1">
      <alignment horizontal="center" vertical="center"/>
    </xf>
    <xf numFmtId="0" fontId="9" fillId="0" borderId="0" xfId="0" applyFont="1" applyAlignment="1">
      <alignment horizontal="left" vertical="top"/>
    </xf>
    <xf numFmtId="10" fontId="51" fillId="0" borderId="0" xfId="5" applyNumberFormat="1" applyFont="1"/>
    <xf numFmtId="167" fontId="7" fillId="4" borderId="74" xfId="0" applyNumberFormat="1" applyFont="1" applyFill="1" applyBorder="1" applyAlignment="1" applyProtection="1">
      <alignment horizontal="right" vertical="center" wrapText="1"/>
      <protection locked="0"/>
    </xf>
    <xf numFmtId="167" fontId="7" fillId="4" borderId="3" xfId="0" applyNumberFormat="1" applyFont="1" applyFill="1" applyBorder="1" applyAlignment="1" applyProtection="1">
      <alignment horizontal="right" vertical="center" wrapText="1"/>
      <protection locked="0"/>
    </xf>
    <xf numFmtId="9" fontId="35" fillId="5" borderId="81" xfId="1" applyFont="1" applyFill="1" applyBorder="1" applyAlignment="1">
      <alignment horizontal="center" vertical="center" wrapText="1"/>
    </xf>
    <xf numFmtId="0" fontId="53" fillId="0" borderId="0" xfId="0" applyFont="1" applyAlignment="1">
      <alignment horizontal="center"/>
    </xf>
    <xf numFmtId="0" fontId="54" fillId="0" borderId="0" xfId="0" applyFont="1" applyAlignment="1">
      <alignment horizontal="left" vertical="top"/>
    </xf>
    <xf numFmtId="0" fontId="55" fillId="0" borderId="0" xfId="0" applyFont="1" applyAlignment="1">
      <alignment horizontal="left" vertical="top" wrapText="1"/>
    </xf>
    <xf numFmtId="170" fontId="6" fillId="6" borderId="3" xfId="0" applyNumberFormat="1" applyFont="1" applyFill="1" applyBorder="1" applyAlignment="1" applyProtection="1">
      <alignment horizontal="right" vertical="center" wrapText="1"/>
      <protection locked="0"/>
    </xf>
    <xf numFmtId="174" fontId="6" fillId="6" borderId="3" xfId="0" applyNumberFormat="1" applyFont="1" applyFill="1" applyBorder="1" applyAlignment="1" applyProtection="1">
      <alignment horizontal="right" vertical="center" wrapText="1"/>
      <protection locked="0"/>
    </xf>
    <xf numFmtId="0" fontId="46" fillId="0" borderId="0" xfId="0" applyFont="1" applyAlignment="1">
      <alignment horizontal="center" vertical="top"/>
    </xf>
    <xf numFmtId="44" fontId="44" fillId="0" borderId="0" xfId="2" applyFont="1" applyAlignment="1">
      <alignment horizontal="left" vertical="top"/>
    </xf>
    <xf numFmtId="0" fontId="56" fillId="0" borderId="0" xfId="0" applyFont="1" applyAlignment="1">
      <alignment horizontal="left" vertical="top" wrapText="1"/>
    </xf>
    <xf numFmtId="0" fontId="44" fillId="0" borderId="0" xfId="0" applyFont="1" applyAlignment="1">
      <alignment horizontal="left" vertical="top"/>
    </xf>
    <xf numFmtId="166" fontId="44" fillId="0" borderId="0" xfId="1" applyNumberFormat="1" applyFont="1" applyAlignment="1">
      <alignment horizontal="left" vertical="top" wrapText="1"/>
    </xf>
    <xf numFmtId="0" fontId="26" fillId="0" borderId="0" xfId="4" applyFont="1" applyAlignment="1">
      <alignment horizontal="left" vertical="top"/>
    </xf>
    <xf numFmtId="0" fontId="9" fillId="0" borderId="0" xfId="4" applyAlignment="1">
      <alignment horizontal="left" vertical="top"/>
    </xf>
    <xf numFmtId="0" fontId="37" fillId="0" borderId="0" xfId="4" applyFont="1" applyAlignment="1">
      <alignment horizontal="left" vertical="top"/>
    </xf>
    <xf numFmtId="0" fontId="38" fillId="5" borderId="81" xfId="4" applyFont="1" applyFill="1" applyBorder="1" applyAlignment="1">
      <alignment horizontal="center" vertical="center"/>
    </xf>
    <xf numFmtId="0" fontId="39" fillId="0" borderId="0" xfId="4" applyFont="1"/>
    <xf numFmtId="0" fontId="53" fillId="0" borderId="0" xfId="4" applyFont="1" applyAlignment="1">
      <alignment horizontal="center" wrapText="1"/>
    </xf>
    <xf numFmtId="1" fontId="39" fillId="0" borderId="0" xfId="4" applyNumberFormat="1" applyFont="1" applyAlignment="1">
      <alignment horizontal="center"/>
    </xf>
    <xf numFmtId="43" fontId="39" fillId="0" borderId="0" xfId="9" applyFont="1" applyAlignment="1"/>
    <xf numFmtId="0" fontId="9" fillId="0" borderId="0" xfId="4"/>
    <xf numFmtId="0" fontId="35" fillId="5" borderId="81" xfId="4" applyFont="1" applyFill="1" applyBorder="1" applyAlignment="1">
      <alignment horizontal="center" vertical="center" wrapText="1"/>
    </xf>
    <xf numFmtId="168" fontId="39" fillId="16" borderId="81" xfId="4" applyNumberFormat="1" applyFont="1" applyFill="1" applyBorder="1" applyAlignment="1">
      <alignment horizontal="center" vertical="center" wrapText="1"/>
    </xf>
    <xf numFmtId="1" fontId="42" fillId="16" borderId="81" xfId="4" applyNumberFormat="1" applyFont="1" applyFill="1" applyBorder="1" applyAlignment="1">
      <alignment horizontal="center" vertical="center"/>
    </xf>
    <xf numFmtId="175" fontId="42" fillId="16" borderId="81" xfId="1" applyNumberFormat="1" applyFont="1" applyFill="1" applyBorder="1" applyAlignment="1">
      <alignment horizontal="center" vertical="center"/>
    </xf>
    <xf numFmtId="43" fontId="42" fillId="16" borderId="81" xfId="9" applyFont="1" applyFill="1" applyBorder="1" applyAlignment="1">
      <alignment horizontal="center" vertical="center"/>
    </xf>
    <xf numFmtId="168" fontId="42" fillId="16" borderId="81" xfId="4" applyNumberFormat="1" applyFont="1" applyFill="1" applyBorder="1" applyAlignment="1">
      <alignment horizontal="center" vertical="center"/>
    </xf>
    <xf numFmtId="168" fontId="43" fillId="16" borderId="81" xfId="4" applyNumberFormat="1" applyFont="1" applyFill="1" applyBorder="1" applyAlignment="1">
      <alignment horizontal="center" vertical="center"/>
    </xf>
    <xf numFmtId="168" fontId="9" fillId="0" borderId="0" xfId="4" applyNumberFormat="1" applyAlignment="1">
      <alignment horizontal="left" vertical="top"/>
    </xf>
    <xf numFmtId="0" fontId="39" fillId="17" borderId="81" xfId="4" applyFont="1" applyFill="1" applyBorder="1" applyAlignment="1">
      <alignment horizontal="left" vertical="center"/>
    </xf>
    <xf numFmtId="168" fontId="39" fillId="17" borderId="81" xfId="4" applyNumberFormat="1" applyFont="1" applyFill="1" applyBorder="1" applyAlignment="1">
      <alignment horizontal="center" vertical="center" wrapText="1"/>
    </xf>
    <xf numFmtId="1" fontId="42" fillId="17" borderId="81" xfId="4" applyNumberFormat="1" applyFont="1" applyFill="1" applyBorder="1" applyAlignment="1">
      <alignment horizontal="center" vertical="center"/>
    </xf>
    <xf numFmtId="168" fontId="42" fillId="17" borderId="81" xfId="4" applyNumberFormat="1" applyFont="1" applyFill="1" applyBorder="1" applyAlignment="1">
      <alignment horizontal="center" vertical="center"/>
    </xf>
    <xf numFmtId="0" fontId="43" fillId="16" borderId="81" xfId="4" applyFont="1" applyFill="1" applyBorder="1" applyAlignment="1">
      <alignment horizontal="center" vertical="center"/>
    </xf>
    <xf numFmtId="0" fontId="40" fillId="18" borderId="81" xfId="4" applyFont="1" applyFill="1" applyBorder="1" applyAlignment="1">
      <alignment horizontal="left" vertical="center"/>
    </xf>
    <xf numFmtId="0" fontId="39" fillId="0" borderId="0" xfId="4" applyFont="1" applyAlignment="1">
      <alignment horizontal="left" vertical="center"/>
    </xf>
    <xf numFmtId="0" fontId="39" fillId="0" borderId="81" xfId="4" applyFont="1" applyBorder="1" applyAlignment="1">
      <alignment horizontal="left" vertical="center"/>
    </xf>
    <xf numFmtId="0" fontId="39" fillId="5" borderId="81" xfId="4" applyFont="1" applyFill="1" applyBorder="1" applyAlignment="1">
      <alignment horizontal="center" vertical="center"/>
    </xf>
    <xf numFmtId="0" fontId="49" fillId="0" borderId="0" xfId="4" applyFont="1"/>
    <xf numFmtId="0" fontId="57" fillId="0" borderId="0" xfId="0" applyFont="1" applyAlignment="1">
      <alignment horizontal="left" vertical="top" wrapText="1"/>
    </xf>
    <xf numFmtId="0" fontId="3" fillId="2" borderId="5" xfId="0" applyFont="1" applyFill="1" applyBorder="1" applyAlignment="1">
      <alignment horizontal="left" vertical="top" wrapText="1"/>
    </xf>
    <xf numFmtId="0" fontId="3" fillId="2" borderId="6" xfId="0" applyFont="1" applyFill="1" applyBorder="1" applyAlignment="1">
      <alignment horizontal="left" vertical="top" wrapText="1"/>
    </xf>
    <xf numFmtId="0" fontId="3" fillId="2" borderId="7" xfId="0" applyFont="1" applyFill="1" applyBorder="1" applyAlignment="1">
      <alignment horizontal="left" vertical="top" wrapText="1"/>
    </xf>
    <xf numFmtId="0" fontId="17" fillId="0" borderId="1" xfId="0" applyFont="1" applyBorder="1" applyAlignment="1">
      <alignment horizontal="center" wrapText="1"/>
    </xf>
    <xf numFmtId="0" fontId="6" fillId="0" borderId="8" xfId="0" applyFont="1" applyBorder="1" applyAlignment="1">
      <alignment horizontal="left" vertical="center" wrapText="1"/>
    </xf>
    <xf numFmtId="0" fontId="6" fillId="0" borderId="0" xfId="0" applyFont="1" applyAlignment="1">
      <alignment horizontal="left" vertical="center" wrapText="1"/>
    </xf>
    <xf numFmtId="0" fontId="4" fillId="7" borderId="30" xfId="0" applyFont="1" applyFill="1" applyBorder="1" applyAlignment="1" applyProtection="1">
      <alignment horizontal="center" vertical="center"/>
      <protection locked="0"/>
    </xf>
    <xf numFmtId="0" fontId="4" fillId="7" borderId="31" xfId="0" applyFont="1" applyFill="1" applyBorder="1" applyAlignment="1" applyProtection="1">
      <alignment horizontal="center" vertical="center"/>
      <protection locked="0"/>
    </xf>
    <xf numFmtId="0" fontId="12" fillId="0" borderId="0" xfId="0" applyFont="1" applyAlignment="1">
      <alignment horizontal="center" vertical="top"/>
    </xf>
    <xf numFmtId="0" fontId="27" fillId="0" borderId="0" xfId="0" applyFont="1" applyAlignment="1">
      <alignment horizontal="center" vertical="center" wrapText="1"/>
    </xf>
    <xf numFmtId="0" fontId="3" fillId="8" borderId="0" xfId="0" applyFont="1" applyFill="1" applyAlignment="1" applyProtection="1">
      <alignment horizontal="left" vertical="center" wrapText="1"/>
      <protection locked="0"/>
    </xf>
    <xf numFmtId="0" fontId="0" fillId="0" borderId="0" xfId="0" applyAlignment="1">
      <alignment horizontal="left" vertical="top" wrapText="1"/>
    </xf>
    <xf numFmtId="0" fontId="3" fillId="8" borderId="0" xfId="0" applyFont="1" applyFill="1" applyAlignment="1" applyProtection="1">
      <alignment horizontal="left" vertical="top" wrapText="1"/>
      <protection locked="0"/>
    </xf>
    <xf numFmtId="0" fontId="5" fillId="0" borderId="0" xfId="0" applyFont="1" applyAlignment="1">
      <alignment horizontal="center" vertical="center" wrapText="1"/>
    </xf>
    <xf numFmtId="0" fontId="4" fillId="8" borderId="0" xfId="0" applyFont="1" applyFill="1" applyAlignment="1" applyProtection="1">
      <alignment horizontal="center" vertical="center"/>
      <protection locked="0"/>
    </xf>
    <xf numFmtId="164" fontId="5" fillId="0" borderId="30" xfId="0" applyNumberFormat="1" applyFont="1" applyBorder="1" applyAlignment="1">
      <alignment horizontal="center" vertical="center" wrapText="1"/>
    </xf>
    <xf numFmtId="164" fontId="5" fillId="0" borderId="31" xfId="0" applyNumberFormat="1" applyFont="1" applyBorder="1" applyAlignment="1">
      <alignment horizontal="center" vertical="center" wrapText="1"/>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4" fillId="0" borderId="12" xfId="0" applyFont="1" applyBorder="1" applyAlignment="1">
      <alignment horizontal="left" vertical="center"/>
    </xf>
    <xf numFmtId="0" fontId="0" fillId="0" borderId="49" xfId="0" applyBorder="1" applyAlignment="1">
      <alignment horizontal="left" vertical="top" wrapText="1"/>
    </xf>
    <xf numFmtId="0" fontId="0" fillId="0" borderId="50" xfId="0" applyBorder="1" applyAlignment="1">
      <alignment horizontal="left" vertical="top" wrapText="1"/>
    </xf>
    <xf numFmtId="164" fontId="5" fillId="0" borderId="32" xfId="0" applyNumberFormat="1" applyFont="1" applyBorder="1" applyAlignment="1">
      <alignment horizontal="center" vertical="center" wrapText="1"/>
    </xf>
    <xf numFmtId="164" fontId="5" fillId="0" borderId="91" xfId="0" applyNumberFormat="1" applyFont="1" applyBorder="1" applyAlignment="1">
      <alignment horizontal="center" vertical="center" wrapText="1"/>
    </xf>
    <xf numFmtId="164" fontId="5" fillId="0" borderId="34" xfId="0" applyNumberFormat="1" applyFont="1" applyBorder="1" applyAlignment="1">
      <alignment horizontal="center" vertical="center" wrapText="1"/>
    </xf>
    <xf numFmtId="0" fontId="6" fillId="0" borderId="8" xfId="0" applyFont="1" applyBorder="1" applyAlignment="1" applyProtection="1">
      <alignment horizontal="left" vertical="center" wrapText="1"/>
      <protection locked="0"/>
    </xf>
    <xf numFmtId="0" fontId="6" fillId="0" borderId="0" xfId="0" applyFont="1" applyAlignment="1" applyProtection="1">
      <alignment horizontal="left" vertical="center" wrapText="1"/>
      <protection locked="0"/>
    </xf>
    <xf numFmtId="0" fontId="29" fillId="0" borderId="0" xfId="0" applyFont="1" applyAlignment="1">
      <alignment horizontal="left" vertical="center" wrapText="1"/>
    </xf>
    <xf numFmtId="0" fontId="33" fillId="0" borderId="0" xfId="0" applyFont="1" applyAlignment="1">
      <alignment horizontal="left" vertical="center" wrapText="1"/>
    </xf>
    <xf numFmtId="0" fontId="6" fillId="2" borderId="24" xfId="0" applyFont="1" applyFill="1" applyBorder="1" applyAlignment="1">
      <alignment horizontal="left" vertical="top" wrapText="1"/>
    </xf>
    <xf numFmtId="0" fontId="0" fillId="2" borderId="25" xfId="0" applyFill="1" applyBorder="1" applyAlignment="1">
      <alignment horizontal="left" vertical="top" wrapText="1"/>
    </xf>
    <xf numFmtId="0" fontId="0" fillId="2" borderId="28" xfId="0" applyFill="1" applyBorder="1" applyAlignment="1">
      <alignment horizontal="left" vertical="top"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7" xfId="0" applyFont="1" applyFill="1" applyBorder="1" applyAlignment="1">
      <alignment horizontal="left" vertical="top" wrapText="1"/>
    </xf>
    <xf numFmtId="165" fontId="6" fillId="0" borderId="21" xfId="0" applyNumberFormat="1" applyFont="1" applyBorder="1" applyAlignment="1">
      <alignment horizontal="left" vertical="center" wrapText="1"/>
    </xf>
    <xf numFmtId="165" fontId="6" fillId="0" borderId="1" xfId="0" applyNumberFormat="1" applyFont="1" applyBorder="1" applyAlignment="1">
      <alignment horizontal="left" vertical="center" wrapText="1"/>
    </xf>
    <xf numFmtId="165" fontId="6" fillId="4" borderId="37" xfId="0" applyNumberFormat="1" applyFont="1" applyFill="1" applyBorder="1" applyAlignment="1" applyProtection="1">
      <alignment horizontal="left" vertical="center" wrapText="1"/>
      <protection locked="0"/>
    </xf>
    <xf numFmtId="165" fontId="6" fillId="4" borderId="38" xfId="0" applyNumberFormat="1" applyFont="1" applyFill="1" applyBorder="1" applyAlignment="1" applyProtection="1">
      <alignment horizontal="left" vertical="center" wrapText="1"/>
      <protection locked="0"/>
    </xf>
    <xf numFmtId="165" fontId="6" fillId="4" borderId="40" xfId="0" applyNumberFormat="1" applyFont="1" applyFill="1" applyBorder="1" applyAlignment="1" applyProtection="1">
      <alignment horizontal="left" vertical="center" wrapText="1"/>
      <protection locked="0"/>
    </xf>
    <xf numFmtId="0" fontId="0" fillId="0" borderId="8" xfId="0" applyBorder="1" applyAlignment="1">
      <alignment horizontal="center" vertical="center"/>
    </xf>
    <xf numFmtId="0" fontId="0" fillId="0" borderId="0" xfId="0" applyAlignment="1">
      <alignment horizontal="center" vertical="center"/>
    </xf>
    <xf numFmtId="165" fontId="6" fillId="0" borderId="8" xfId="0" quotePrefix="1" applyNumberFormat="1" applyFont="1" applyBorder="1" applyAlignment="1">
      <alignment horizontal="right" vertical="center" wrapText="1"/>
    </xf>
    <xf numFmtId="165" fontId="6" fillId="0" borderId="0" xfId="0" quotePrefix="1" applyNumberFormat="1" applyFont="1" applyAlignment="1">
      <alignment horizontal="right" vertical="center" wrapText="1"/>
    </xf>
    <xf numFmtId="0" fontId="9" fillId="0" borderId="0" xfId="0" applyFont="1" applyAlignment="1">
      <alignment horizontal="center" vertical="top" wrapText="1"/>
    </xf>
    <xf numFmtId="0" fontId="0" fillId="0" borderId="0" xfId="0" applyAlignment="1">
      <alignment horizontal="center" vertical="top" wrapText="1"/>
    </xf>
    <xf numFmtId="165" fontId="6" fillId="0" borderId="8" xfId="0" applyNumberFormat="1" applyFont="1" applyBorder="1" applyAlignment="1">
      <alignment horizontal="left" vertical="center" wrapText="1"/>
    </xf>
    <xf numFmtId="165" fontId="6" fillId="0" borderId="0" xfId="0" applyNumberFormat="1" applyFont="1" applyAlignment="1">
      <alignment horizontal="left" vertical="center" wrapText="1"/>
    </xf>
    <xf numFmtId="165" fontId="6" fillId="0" borderId="8" xfId="0" applyNumberFormat="1" applyFont="1" applyBorder="1" applyAlignment="1">
      <alignment horizontal="right" wrapText="1"/>
    </xf>
    <xf numFmtId="165" fontId="6" fillId="0" borderId="0" xfId="0" applyNumberFormat="1" applyFont="1" applyAlignment="1">
      <alignment horizontal="right" wrapText="1"/>
    </xf>
    <xf numFmtId="165" fontId="6" fillId="0" borderId="0" xfId="0" quotePrefix="1" applyNumberFormat="1" applyFont="1" applyAlignment="1">
      <alignment horizontal="center" vertical="center" wrapText="1"/>
    </xf>
    <xf numFmtId="0" fontId="4" fillId="0" borderId="8" xfId="0" applyFont="1" applyBorder="1" applyAlignment="1">
      <alignment horizontal="right" vertical="center" wrapText="1"/>
    </xf>
    <xf numFmtId="0" fontId="4" fillId="0" borderId="0" xfId="0" applyFont="1" applyAlignment="1">
      <alignment horizontal="right"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165" fontId="6" fillId="0" borderId="8" xfId="0" applyNumberFormat="1" applyFont="1" applyBorder="1" applyAlignment="1">
      <alignment horizontal="center" wrapText="1"/>
    </xf>
    <xf numFmtId="165" fontId="6" fillId="0" borderId="0" xfId="0" applyNumberFormat="1" applyFont="1" applyAlignment="1">
      <alignment horizontal="center" wrapText="1"/>
    </xf>
    <xf numFmtId="0" fontId="4" fillId="0" borderId="8" xfId="0" applyFont="1" applyBorder="1" applyAlignment="1">
      <alignment horizontal="left" vertical="top" wrapText="1"/>
    </xf>
    <xf numFmtId="0" fontId="4" fillId="0" borderId="0" xfId="0" applyFont="1" applyAlignment="1">
      <alignment horizontal="left" vertical="top" wrapText="1"/>
    </xf>
    <xf numFmtId="165" fontId="6" fillId="4" borderId="36" xfId="0" applyNumberFormat="1" applyFont="1" applyFill="1" applyBorder="1" applyAlignment="1" applyProtection="1">
      <alignment horizontal="left" vertical="top" wrapText="1"/>
      <protection locked="0"/>
    </xf>
    <xf numFmtId="165" fontId="6" fillId="4" borderId="18" xfId="0" applyNumberFormat="1" applyFont="1" applyFill="1" applyBorder="1" applyAlignment="1" applyProtection="1">
      <alignment horizontal="left" vertical="top" wrapText="1"/>
      <protection locked="0"/>
    </xf>
    <xf numFmtId="165" fontId="6" fillId="4" borderId="19" xfId="0" applyNumberFormat="1" applyFont="1" applyFill="1" applyBorder="1" applyAlignment="1" applyProtection="1">
      <alignment horizontal="left" vertical="top" wrapText="1"/>
      <protection locked="0"/>
    </xf>
    <xf numFmtId="0" fontId="11" fillId="0" borderId="0" xfId="0" applyFont="1" applyAlignment="1">
      <alignment horizontal="right" vertical="center" wrapText="1"/>
    </xf>
    <xf numFmtId="0" fontId="11" fillId="0" borderId="33" xfId="0" applyFont="1" applyBorder="1" applyAlignment="1">
      <alignment horizontal="right" vertical="center" wrapText="1"/>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12" xfId="0" applyFont="1" applyBorder="1" applyAlignment="1">
      <alignment horizontal="left" vertical="top" wrapText="1"/>
    </xf>
    <xf numFmtId="172" fontId="6" fillId="4" borderId="51" xfId="0" applyNumberFormat="1" applyFont="1" applyFill="1" applyBorder="1" applyAlignment="1" applyProtection="1">
      <alignment horizontal="right" vertical="top" wrapText="1"/>
      <protection locked="0"/>
    </xf>
    <xf numFmtId="172" fontId="6" fillId="4" borderId="52" xfId="0" applyNumberFormat="1" applyFont="1" applyFill="1" applyBorder="1" applyAlignment="1" applyProtection="1">
      <alignment horizontal="right" vertical="top" wrapText="1"/>
      <protection locked="0"/>
    </xf>
    <xf numFmtId="172" fontId="6" fillId="4" borderId="53" xfId="0" applyNumberFormat="1" applyFont="1" applyFill="1" applyBorder="1" applyAlignment="1" applyProtection="1">
      <alignment horizontal="right" vertical="top" wrapText="1"/>
      <protection locked="0"/>
    </xf>
    <xf numFmtId="172" fontId="6" fillId="4" borderId="54" xfId="0" applyNumberFormat="1" applyFont="1" applyFill="1" applyBorder="1" applyAlignment="1" applyProtection="1">
      <alignment horizontal="right" vertical="top" wrapText="1"/>
      <protection locked="0"/>
    </xf>
    <xf numFmtId="172" fontId="6" fillId="4" borderId="55" xfId="0" applyNumberFormat="1" applyFont="1" applyFill="1" applyBorder="1" applyAlignment="1" applyProtection="1">
      <alignment horizontal="right" vertical="top" wrapText="1"/>
      <protection locked="0"/>
    </xf>
    <xf numFmtId="172" fontId="6" fillId="4" borderId="56" xfId="0" applyNumberFormat="1" applyFont="1" applyFill="1" applyBorder="1" applyAlignment="1" applyProtection="1">
      <alignment horizontal="right" vertical="top" wrapText="1"/>
      <protection locked="0"/>
    </xf>
    <xf numFmtId="0" fontId="4" fillId="0" borderId="11" xfId="0" applyFont="1" applyBorder="1" applyAlignment="1">
      <alignment horizontal="right" vertical="center" wrapText="1"/>
    </xf>
    <xf numFmtId="0" fontId="4" fillId="0" borderId="12" xfId="0" applyFont="1" applyBorder="1" applyAlignment="1">
      <alignment horizontal="right" vertical="center" wrapText="1"/>
    </xf>
    <xf numFmtId="0" fontId="6" fillId="0" borderId="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1" fontId="4" fillId="4" borderId="41" xfId="0" applyNumberFormat="1" applyFont="1" applyFill="1" applyBorder="1" applyAlignment="1" applyProtection="1">
      <alignment horizontal="center" vertical="center" wrapText="1"/>
      <protection locked="0"/>
    </xf>
    <xf numFmtId="0" fontId="0" fillId="0" borderId="6" xfId="0" applyBorder="1" applyAlignment="1">
      <alignment horizontal="left" vertical="top" wrapText="1"/>
    </xf>
    <xf numFmtId="0" fontId="2" fillId="10" borderId="0" xfId="0" applyFont="1" applyFill="1" applyAlignment="1">
      <alignment horizontal="center" vertical="top" wrapText="1"/>
    </xf>
    <xf numFmtId="0" fontId="23" fillId="10" borderId="63" xfId="0" applyFont="1" applyFill="1" applyBorder="1" applyAlignment="1">
      <alignment horizontal="center" wrapText="1"/>
    </xf>
    <xf numFmtId="0" fontId="23" fillId="10" borderId="64" xfId="0" applyFont="1" applyFill="1" applyBorder="1" applyAlignment="1">
      <alignment horizontal="center" wrapText="1"/>
    </xf>
    <xf numFmtId="0" fontId="23" fillId="10" borderId="65" xfId="0" applyFont="1" applyFill="1" applyBorder="1" applyAlignment="1">
      <alignment horizontal="center" wrapText="1"/>
    </xf>
    <xf numFmtId="1" fontId="4" fillId="4" borderId="67" xfId="0" applyNumberFormat="1" applyFont="1" applyFill="1" applyBorder="1" applyAlignment="1" applyProtection="1">
      <alignment horizontal="center" vertical="center" wrapText="1"/>
      <protection locked="0"/>
    </xf>
    <xf numFmtId="165" fontId="6" fillId="0" borderId="8" xfId="0" applyNumberFormat="1" applyFont="1" applyBorder="1" applyAlignment="1" applyProtection="1">
      <alignment horizontal="left" vertical="center" wrapText="1"/>
      <protection locked="0"/>
    </xf>
    <xf numFmtId="165" fontId="6" fillId="0" borderId="0" xfId="0" applyNumberFormat="1" applyFont="1" applyAlignment="1" applyProtection="1">
      <alignment horizontal="left" vertical="center" wrapText="1"/>
      <protection locked="0"/>
    </xf>
    <xf numFmtId="0" fontId="0" fillId="0" borderId="80" xfId="0" applyBorder="1" applyAlignment="1" applyProtection="1">
      <alignment horizontal="left" vertical="top" wrapText="1"/>
      <protection locked="0"/>
    </xf>
    <xf numFmtId="1" fontId="4" fillId="4" borderId="72" xfId="0" applyNumberFormat="1" applyFont="1" applyFill="1" applyBorder="1" applyAlignment="1" applyProtection="1">
      <alignment horizontal="center" vertical="center" wrapText="1"/>
      <protection locked="0"/>
    </xf>
    <xf numFmtId="0" fontId="0" fillId="0" borderId="4" xfId="0" applyBorder="1" applyAlignment="1">
      <alignment horizontal="left" vertical="top" wrapText="1"/>
    </xf>
    <xf numFmtId="0" fontId="36" fillId="0" borderId="0" xfId="0" applyFont="1" applyAlignment="1">
      <alignment horizontal="left" vertical="center" wrapText="1"/>
    </xf>
    <xf numFmtId="0" fontId="36" fillId="0" borderId="0" xfId="0" applyFont="1" applyAlignment="1">
      <alignment horizontal="left" vertical="top" wrapText="1"/>
    </xf>
    <xf numFmtId="0" fontId="8" fillId="0" borderId="8" xfId="0" quotePrefix="1" applyFont="1" applyBorder="1" applyAlignment="1">
      <alignment horizontal="right" vertical="top" wrapText="1"/>
    </xf>
    <xf numFmtId="0" fontId="8" fillId="0" borderId="0" xfId="0" applyFont="1" applyAlignment="1">
      <alignment horizontal="right" vertical="top" wrapText="1"/>
    </xf>
    <xf numFmtId="0" fontId="24" fillId="0" borderId="8" xfId="0" applyFont="1" applyBorder="1" applyAlignment="1">
      <alignment horizontal="left" vertical="top" wrapText="1"/>
    </xf>
    <xf numFmtId="0" fontId="24" fillId="0" borderId="0" xfId="0" applyFont="1" applyAlignment="1">
      <alignment horizontal="left" vertical="top" wrapText="1"/>
    </xf>
    <xf numFmtId="0" fontId="19" fillId="0" borderId="8" xfId="0" applyFont="1" applyBorder="1" applyAlignment="1">
      <alignment horizontal="left" vertical="top" wrapText="1"/>
    </xf>
    <xf numFmtId="0" fontId="19" fillId="0" borderId="0" xfId="0" applyFont="1" applyAlignment="1">
      <alignment horizontal="left" vertical="top" wrapText="1"/>
    </xf>
    <xf numFmtId="0" fontId="29" fillId="0" borderId="0" xfId="0" applyFont="1" applyAlignment="1">
      <alignment horizontal="left" vertical="top" wrapText="1"/>
    </xf>
    <xf numFmtId="0" fontId="0" fillId="0" borderId="82" xfId="0" applyBorder="1" applyAlignment="1">
      <alignment horizontal="left" vertical="top" wrapText="1"/>
    </xf>
    <xf numFmtId="0" fontId="7" fillId="5" borderId="5" xfId="0" applyFont="1" applyFill="1" applyBorder="1" applyAlignment="1">
      <alignment horizontal="left" vertical="top" wrapText="1"/>
    </xf>
    <xf numFmtId="0" fontId="7" fillId="5" borderId="6" xfId="0" applyFont="1" applyFill="1" applyBorder="1" applyAlignment="1">
      <alignment horizontal="left" vertical="top" wrapText="1"/>
    </xf>
    <xf numFmtId="0" fontId="7" fillId="5" borderId="7" xfId="0" applyFont="1" applyFill="1" applyBorder="1" applyAlignment="1">
      <alignment horizontal="left" vertical="top" wrapText="1"/>
    </xf>
    <xf numFmtId="0" fontId="4" fillId="0" borderId="8" xfId="0" applyFont="1" applyBorder="1" applyAlignment="1">
      <alignment horizontal="left" vertical="center" wrapText="1"/>
    </xf>
    <xf numFmtId="0" fontId="4" fillId="0" borderId="0" xfId="0" applyFont="1" applyAlignment="1">
      <alignment horizontal="left" vertical="center" wrapText="1"/>
    </xf>
    <xf numFmtId="165" fontId="4" fillId="0" borderId="0" xfId="0" applyNumberFormat="1" applyFont="1" applyAlignment="1">
      <alignment horizontal="left" vertical="center" wrapText="1"/>
    </xf>
    <xf numFmtId="0" fontId="5" fillId="19" borderId="81" xfId="0" applyFont="1" applyFill="1" applyBorder="1" applyAlignment="1">
      <alignment horizontal="left" vertical="top" wrapText="1"/>
    </xf>
    <xf numFmtId="165" fontId="6" fillId="4" borderId="42" xfId="0" applyNumberFormat="1" applyFont="1" applyFill="1" applyBorder="1" applyAlignment="1" applyProtection="1">
      <alignment horizontal="left" vertical="top" wrapText="1"/>
      <protection locked="0"/>
    </xf>
    <xf numFmtId="165" fontId="6" fillId="4" borderId="43" xfId="0" applyNumberFormat="1" applyFont="1" applyFill="1" applyBorder="1" applyAlignment="1" applyProtection="1">
      <alignment horizontal="left" vertical="top" wrapText="1"/>
      <protection locked="0"/>
    </xf>
    <xf numFmtId="165" fontId="6" fillId="4" borderId="44" xfId="0" applyNumberFormat="1" applyFont="1" applyFill="1" applyBorder="1" applyAlignment="1" applyProtection="1">
      <alignment horizontal="left" vertical="top" wrapText="1"/>
      <protection locked="0"/>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10" fontId="5" fillId="4" borderId="83" xfId="0" applyNumberFormat="1" applyFont="1" applyFill="1" applyBorder="1" applyAlignment="1" applyProtection="1">
      <alignment horizontal="center" vertical="center" wrapText="1"/>
      <protection locked="0"/>
    </xf>
    <xf numFmtId="10" fontId="5" fillId="4" borderId="84" xfId="0" applyNumberFormat="1" applyFont="1" applyFill="1" applyBorder="1" applyAlignment="1" applyProtection="1">
      <alignment horizontal="center" vertical="center" wrapText="1"/>
      <protection locked="0"/>
    </xf>
    <xf numFmtId="0" fontId="4" fillId="0" borderId="83" xfId="0" applyFont="1" applyBorder="1" applyAlignment="1">
      <alignment horizontal="center" vertical="center" wrapText="1"/>
    </xf>
    <xf numFmtId="0" fontId="4" fillId="0" borderId="84" xfId="0" applyFont="1" applyBorder="1" applyAlignment="1">
      <alignment horizontal="center" vertical="center" wrapText="1"/>
    </xf>
    <xf numFmtId="0" fontId="16" fillId="6" borderId="24" xfId="0" applyFont="1" applyFill="1" applyBorder="1" applyAlignment="1">
      <alignment horizontal="right" vertical="center" wrapText="1"/>
    </xf>
    <xf numFmtId="0" fontId="16" fillId="6" borderId="25" xfId="0" applyFont="1" applyFill="1" applyBorder="1" applyAlignment="1">
      <alignment horizontal="right" vertical="center" wrapText="1"/>
    </xf>
    <xf numFmtId="0" fontId="16" fillId="6" borderId="26" xfId="0" applyFont="1" applyFill="1" applyBorder="1" applyAlignment="1">
      <alignment horizontal="right" vertical="center" wrapText="1"/>
    </xf>
    <xf numFmtId="44" fontId="7" fillId="6" borderId="27" xfId="2" applyFont="1" applyFill="1" applyBorder="1" applyAlignment="1" applyProtection="1">
      <alignment horizontal="right" vertical="center" wrapText="1"/>
    </xf>
    <xf numFmtId="44" fontId="7" fillId="6" borderId="28" xfId="2" applyFont="1" applyFill="1" applyBorder="1" applyAlignment="1" applyProtection="1">
      <alignment horizontal="right" vertical="center" wrapText="1"/>
    </xf>
    <xf numFmtId="0" fontId="0" fillId="0" borderId="8" xfId="0" applyBorder="1" applyAlignment="1">
      <alignment horizontal="right" vertical="center" wrapText="1"/>
    </xf>
    <xf numFmtId="0" fontId="0" fillId="0" borderId="0" xfId="0" applyAlignment="1">
      <alignment horizontal="right" vertical="center" wrapText="1"/>
    </xf>
    <xf numFmtId="0" fontId="0" fillId="0" borderId="1" xfId="0" applyBorder="1" applyAlignment="1">
      <alignment horizontal="right" vertical="center" wrapText="1"/>
    </xf>
    <xf numFmtId="0" fontId="0" fillId="0" borderId="29" xfId="0" applyBorder="1" applyAlignment="1">
      <alignment horizontal="right" vertical="center" wrapText="1"/>
    </xf>
    <xf numFmtId="0" fontId="16" fillId="9" borderId="10" xfId="0" applyFont="1" applyFill="1" applyBorder="1" applyAlignment="1">
      <alignment horizontal="right" vertical="center" wrapText="1"/>
    </xf>
    <xf numFmtId="0" fontId="16" fillId="9" borderId="11" xfId="0" applyFont="1" applyFill="1" applyBorder="1" applyAlignment="1">
      <alignment horizontal="right" vertical="center" wrapText="1"/>
    </xf>
    <xf numFmtId="0" fontId="16" fillId="9" borderId="12" xfId="0" applyFont="1" applyFill="1" applyBorder="1" applyAlignment="1">
      <alignment horizontal="right" vertical="center" wrapText="1"/>
    </xf>
    <xf numFmtId="168" fontId="7" fillId="9" borderId="22" xfId="0" applyNumberFormat="1" applyFont="1" applyFill="1" applyBorder="1" applyAlignment="1">
      <alignment horizontal="right" vertical="center" wrapText="1"/>
    </xf>
    <xf numFmtId="168" fontId="7" fillId="9" borderId="23" xfId="0" applyNumberFormat="1" applyFont="1" applyFill="1" applyBorder="1" applyAlignment="1">
      <alignment horizontal="right" vertical="center" wrapText="1"/>
    </xf>
    <xf numFmtId="0" fontId="4" fillId="7" borderId="83" xfId="0" applyFont="1" applyFill="1" applyBorder="1" applyAlignment="1">
      <alignment horizontal="left" vertical="center" wrapText="1"/>
    </xf>
    <xf numFmtId="0" fontId="0" fillId="0" borderId="90" xfId="0" applyBorder="1" applyAlignment="1">
      <alignment horizontal="left" vertical="center" wrapText="1"/>
    </xf>
    <xf numFmtId="0" fontId="0" fillId="19" borderId="81" xfId="0" applyFill="1" applyBorder="1" applyAlignment="1">
      <alignment horizontal="left" vertical="top" wrapText="1"/>
    </xf>
    <xf numFmtId="0" fontId="7" fillId="0" borderId="10" xfId="0" applyFont="1" applyBorder="1" applyAlignment="1">
      <alignment horizontal="left" vertical="top" wrapText="1"/>
    </xf>
    <xf numFmtId="0" fontId="7" fillId="0" borderId="11" xfId="0" applyFont="1" applyBorder="1" applyAlignment="1">
      <alignment horizontal="left" vertical="top" wrapText="1"/>
    </xf>
    <xf numFmtId="0" fontId="7" fillId="0" borderId="12" xfId="0" applyFont="1" applyBorder="1" applyAlignment="1">
      <alignment horizontal="left" vertical="top" wrapText="1"/>
    </xf>
    <xf numFmtId="165" fontId="7" fillId="3" borderId="35" xfId="0" applyNumberFormat="1" applyFont="1" applyFill="1" applyBorder="1" applyAlignment="1">
      <alignment horizontal="center" vertical="top" wrapText="1"/>
    </xf>
    <xf numFmtId="0" fontId="7" fillId="3" borderId="16" xfId="0" applyFont="1" applyFill="1" applyBorder="1" applyAlignment="1">
      <alignment horizontal="center" vertical="top" wrapText="1"/>
    </xf>
    <xf numFmtId="165" fontId="6" fillId="4" borderId="45" xfId="0" applyNumberFormat="1" applyFont="1" applyFill="1" applyBorder="1" applyAlignment="1" applyProtection="1">
      <alignment horizontal="left" vertical="top" wrapText="1"/>
      <protection locked="0"/>
    </xf>
    <xf numFmtId="165" fontId="6" fillId="4" borderId="39" xfId="0" applyNumberFormat="1" applyFont="1" applyFill="1" applyBorder="1" applyAlignment="1" applyProtection="1">
      <alignment horizontal="left" vertical="top" wrapText="1"/>
      <protection locked="0"/>
    </xf>
    <xf numFmtId="165" fontId="6" fillId="4" borderId="46" xfId="0" applyNumberFormat="1" applyFont="1" applyFill="1" applyBorder="1" applyAlignment="1" applyProtection="1">
      <alignment horizontal="left" vertical="top" wrapText="1"/>
      <protection locked="0"/>
    </xf>
    <xf numFmtId="0" fontId="7" fillId="0" borderId="8" xfId="0" applyFont="1" applyBorder="1" applyAlignment="1">
      <alignment horizontal="right" vertical="center" wrapText="1"/>
    </xf>
    <xf numFmtId="0" fontId="28" fillId="0" borderId="0" xfId="0" applyFont="1" applyAlignment="1">
      <alignment horizontal="right" vertical="center" wrapText="1"/>
    </xf>
    <xf numFmtId="0" fontId="4" fillId="0" borderId="0" xfId="0" applyFont="1" applyAlignment="1">
      <alignment horizontal="center" vertical="center" wrapText="1"/>
    </xf>
    <xf numFmtId="164" fontId="5" fillId="0" borderId="33" xfId="0" applyNumberFormat="1" applyFont="1" applyBorder="1" applyAlignment="1">
      <alignment horizontal="center" vertical="center" wrapText="1"/>
    </xf>
    <xf numFmtId="0" fontId="28" fillId="0" borderId="0" xfId="0" applyFont="1" applyAlignment="1">
      <alignment horizontal="left" vertical="top"/>
    </xf>
    <xf numFmtId="0" fontId="44" fillId="0" borderId="92" xfId="5" applyFont="1" applyBorder="1"/>
    <xf numFmtId="0" fontId="44" fillId="6" borderId="92" xfId="5" applyFont="1" applyFill="1" applyBorder="1"/>
    <xf numFmtId="0" fontId="35" fillId="0" borderId="93" xfId="5" applyFont="1" applyBorder="1"/>
    <xf numFmtId="0" fontId="44" fillId="0" borderId="0" xfId="5" applyFont="1" applyBorder="1"/>
    <xf numFmtId="0" fontId="44" fillId="0" borderId="94" xfId="5" applyFont="1" applyBorder="1"/>
    <xf numFmtId="0" fontId="44" fillId="0" borderId="93" xfId="5" applyFont="1" applyBorder="1"/>
    <xf numFmtId="0" fontId="46" fillId="0" borderId="0" xfId="5" applyFont="1" applyBorder="1"/>
    <xf numFmtId="173" fontId="46" fillId="0" borderId="0" xfId="7" applyNumberFormat="1" applyFont="1" applyBorder="1"/>
    <xf numFmtId="0" fontId="44" fillId="0" borderId="0" xfId="5" applyFont="1" applyBorder="1" applyAlignment="1">
      <alignment horizontal="left"/>
    </xf>
    <xf numFmtId="0" fontId="44" fillId="0" borderId="97" xfId="5" applyFont="1" applyBorder="1"/>
    <xf numFmtId="10" fontId="44" fillId="0" borderId="94" xfId="5" applyNumberFormat="1" applyFont="1" applyBorder="1" applyAlignment="1">
      <alignment horizontal="center"/>
    </xf>
    <xf numFmtId="0" fontId="47" fillId="0" borderId="0" xfId="5" applyFont="1" applyBorder="1"/>
    <xf numFmtId="0" fontId="47" fillId="0" borderId="88" xfId="5" applyFont="1" applyBorder="1"/>
    <xf numFmtId="10" fontId="44" fillId="0" borderId="87" xfId="5" applyNumberFormat="1" applyFont="1" applyBorder="1" applyAlignment="1">
      <alignment horizontal="center"/>
    </xf>
    <xf numFmtId="0" fontId="59" fillId="0" borderId="0" xfId="0" applyFont="1" applyAlignment="1">
      <alignment horizontal="left" vertical="top"/>
    </xf>
    <xf numFmtId="0" fontId="60" fillId="0" borderId="0" xfId="0" applyFont="1" applyAlignment="1">
      <alignment horizontal="left" vertical="top"/>
    </xf>
    <xf numFmtId="0" fontId="61" fillId="5" borderId="81" xfId="0" applyFont="1" applyFill="1" applyBorder="1" applyAlignment="1">
      <alignment horizontal="center" vertical="center" wrapText="1"/>
    </xf>
    <xf numFmtId="0" fontId="44" fillId="0" borderId="0" xfId="0" applyFont="1" applyAlignment="1">
      <alignment horizontal="left" vertical="top" wrapText="1"/>
    </xf>
    <xf numFmtId="0" fontId="62" fillId="0" borderId="81" xfId="0" applyFont="1" applyBorder="1" applyAlignment="1">
      <alignment horizontal="center" vertical="center"/>
    </xf>
    <xf numFmtId="168" fontId="62" fillId="0" borderId="81" xfId="0" applyNumberFormat="1" applyFont="1" applyBorder="1" applyAlignment="1">
      <alignment horizontal="center" vertical="center"/>
    </xf>
    <xf numFmtId="0" fontId="63" fillId="0" borderId="0" xfId="0" applyFont="1" applyAlignment="1">
      <alignment horizontal="left" vertical="top"/>
    </xf>
    <xf numFmtId="0" fontId="44" fillId="0" borderId="63" xfId="0" applyFont="1" applyBorder="1" applyAlignment="1">
      <alignment horizontal="left" vertical="top"/>
    </xf>
    <xf numFmtId="0" fontId="44" fillId="0" borderId="64" xfId="0" applyFont="1" applyBorder="1" applyAlignment="1">
      <alignment horizontal="left" vertical="top"/>
    </xf>
    <xf numFmtId="0" fontId="44" fillId="0" borderId="65" xfId="0" applyFont="1" applyBorder="1" applyAlignment="1">
      <alignment horizontal="left" vertical="top"/>
    </xf>
    <xf numFmtId="0" fontId="44" fillId="0" borderId="93" xfId="0" applyFont="1" applyBorder="1" applyAlignment="1">
      <alignment horizontal="left" vertical="top"/>
    </xf>
    <xf numFmtId="0" fontId="44" fillId="0" borderId="95" xfId="0" applyFont="1" applyBorder="1" applyAlignment="1">
      <alignment horizontal="left" vertical="top"/>
    </xf>
    <xf numFmtId="0" fontId="46" fillId="0" borderId="96" xfId="0" applyFont="1" applyBorder="1" applyAlignment="1">
      <alignment horizontal="left" vertical="top"/>
    </xf>
    <xf numFmtId="0" fontId="44" fillId="6" borderId="95" xfId="0" applyFont="1" applyFill="1" applyBorder="1" applyAlignment="1">
      <alignment horizontal="left" vertical="top"/>
    </xf>
    <xf numFmtId="0" fontId="44" fillId="0" borderId="0" xfId="0" applyFont="1" applyBorder="1" applyAlignment="1">
      <alignment horizontal="left" vertical="top"/>
    </xf>
    <xf numFmtId="0" fontId="65" fillId="0" borderId="0" xfId="5" quotePrefix="1" applyFont="1" applyBorder="1"/>
    <xf numFmtId="0" fontId="46" fillId="0" borderId="94" xfId="5" applyFont="1" applyBorder="1"/>
    <xf numFmtId="0" fontId="46" fillId="0" borderId="86" xfId="5" applyFont="1" applyBorder="1"/>
    <xf numFmtId="0" fontId="44" fillId="0" borderId="81" xfId="0" applyFont="1" applyBorder="1" applyAlignment="1">
      <alignment horizontal="left" vertical="top"/>
    </xf>
    <xf numFmtId="0" fontId="46" fillId="0" borderId="81" xfId="5" applyFont="1" applyBorder="1" applyAlignment="1">
      <alignment horizontal="center"/>
    </xf>
    <xf numFmtId="0" fontId="46" fillId="0" borderId="81" xfId="5" applyFont="1" applyBorder="1" applyAlignment="1">
      <alignment horizontal="center" vertical="center"/>
    </xf>
    <xf numFmtId="0" fontId="46" fillId="0" borderId="81" xfId="0" applyFont="1" applyBorder="1" applyAlignment="1">
      <alignment horizontal="center" vertical="top"/>
    </xf>
    <xf numFmtId="0" fontId="48" fillId="0" borderId="81" xfId="5" applyFont="1" applyBorder="1" applyAlignment="1">
      <alignment horizontal="left"/>
    </xf>
    <xf numFmtId="173" fontId="48" fillId="0" borderId="81" xfId="7" applyNumberFormat="1" applyFont="1" applyBorder="1" applyAlignment="1">
      <alignment horizontal="center"/>
    </xf>
    <xf numFmtId="173" fontId="48" fillId="0" borderId="81" xfId="5" applyNumberFormat="1" applyFont="1" applyBorder="1" applyAlignment="1">
      <alignment horizontal="center"/>
    </xf>
    <xf numFmtId="173" fontId="44" fillId="0" borderId="81" xfId="0" applyNumberFormat="1" applyFont="1" applyBorder="1" applyAlignment="1">
      <alignment horizontal="center" vertical="top"/>
    </xf>
    <xf numFmtId="173" fontId="52" fillId="0" borderId="81" xfId="5" applyNumberFormat="1" applyFont="1" applyBorder="1" applyAlignment="1">
      <alignment horizontal="center"/>
    </xf>
    <xf numFmtId="173" fontId="44" fillId="0" borderId="81" xfId="5" applyNumberFormat="1" applyFont="1" applyBorder="1" applyAlignment="1">
      <alignment horizontal="center"/>
    </xf>
    <xf numFmtId="10" fontId="44" fillId="0" borderId="81" xfId="5" applyNumberFormat="1" applyFont="1" applyBorder="1" applyAlignment="1">
      <alignment horizontal="center"/>
    </xf>
    <xf numFmtId="0" fontId="44" fillId="0" borderId="94" xfId="0" applyFont="1" applyBorder="1" applyAlignment="1">
      <alignment horizontal="left" vertical="top"/>
    </xf>
    <xf numFmtId="0" fontId="64" fillId="0" borderId="0" xfId="5" applyFont="1"/>
    <xf numFmtId="166" fontId="64" fillId="0" borderId="0" xfId="5" applyNumberFormat="1" applyFont="1" applyAlignment="1">
      <alignment horizontal="left"/>
    </xf>
    <xf numFmtId="0" fontId="66" fillId="0" borderId="0" xfId="0" applyFont="1" applyAlignment="1">
      <alignment horizontal="left" vertical="center"/>
    </xf>
    <xf numFmtId="0" fontId="67" fillId="0" borderId="0" xfId="0" applyFont="1" applyAlignment="1">
      <alignment horizontal="left" vertical="center"/>
    </xf>
    <xf numFmtId="0" fontId="0" fillId="0" borderId="0" xfId="0" applyAlignment="1">
      <alignment horizontal="left" vertical="center" indent="1"/>
    </xf>
    <xf numFmtId="0" fontId="9" fillId="0" borderId="0" xfId="0" applyFont="1" applyAlignment="1">
      <alignment horizontal="left" vertical="center" indent="1"/>
    </xf>
    <xf numFmtId="0" fontId="46" fillId="0" borderId="81" xfId="0" applyFont="1" applyBorder="1" applyAlignment="1">
      <alignment horizontal="center" vertical="center" wrapText="1"/>
    </xf>
    <xf numFmtId="0" fontId="44" fillId="0" borderId="81" xfId="0" applyFont="1" applyBorder="1" applyAlignment="1">
      <alignment horizontal="left" vertical="center" wrapText="1"/>
    </xf>
    <xf numFmtId="0" fontId="62" fillId="0" borderId="0" xfId="0" applyFont="1" applyAlignment="1">
      <alignment horizontal="left" vertical="top"/>
    </xf>
    <xf numFmtId="0" fontId="51" fillId="0" borderId="0" xfId="0" applyFont="1" applyAlignment="1">
      <alignment horizontal="left" vertical="top"/>
    </xf>
    <xf numFmtId="0" fontId="62" fillId="0" borderId="81" xfId="0" applyFont="1" applyBorder="1" applyAlignment="1">
      <alignment vertical="center"/>
    </xf>
    <xf numFmtId="0" fontId="44" fillId="0" borderId="81" xfId="0" applyFont="1" applyBorder="1" applyAlignment="1">
      <alignment vertical="top"/>
    </xf>
    <xf numFmtId="0" fontId="69" fillId="0" borderId="0" xfId="4" applyFont="1" applyAlignment="1">
      <alignment horizontal="left" vertical="top"/>
    </xf>
    <xf numFmtId="0" fontId="69" fillId="0" borderId="81" xfId="4" applyFont="1" applyBorder="1" applyAlignment="1">
      <alignment horizontal="left" vertical="top"/>
    </xf>
    <xf numFmtId="0" fontId="69" fillId="0" borderId="81" xfId="4" applyFont="1" applyBorder="1" applyAlignment="1">
      <alignment horizontal="center" vertical="top"/>
    </xf>
    <xf numFmtId="0" fontId="69" fillId="0" borderId="81" xfId="4" applyFont="1" applyBorder="1" applyAlignment="1">
      <alignment horizontal="left" vertical="center"/>
    </xf>
    <xf numFmtId="44" fontId="69" fillId="0" borderId="81" xfId="2" applyFont="1" applyBorder="1" applyAlignment="1">
      <alignment horizontal="left" vertical="center"/>
    </xf>
    <xf numFmtId="0" fontId="70" fillId="0" borderId="81" xfId="4" applyFont="1" applyBorder="1" applyAlignment="1">
      <alignment horizontal="left" vertical="top"/>
    </xf>
    <xf numFmtId="0" fontId="70" fillId="0" borderId="81" xfId="4" applyFont="1" applyBorder="1" applyAlignment="1">
      <alignment horizontal="left" vertical="center"/>
    </xf>
    <xf numFmtId="0" fontId="70" fillId="0" borderId="0" xfId="4" applyFont="1" applyAlignment="1">
      <alignment horizontal="left" vertical="top"/>
    </xf>
    <xf numFmtId="0" fontId="58" fillId="0" borderId="0" xfId="4" applyFont="1" applyAlignment="1">
      <alignment horizontal="left" vertical="top"/>
    </xf>
    <xf numFmtId="0" fontId="70" fillId="0" borderId="0" xfId="4" applyFont="1" applyAlignment="1">
      <alignment horizontal="left" vertical="center"/>
    </xf>
    <xf numFmtId="0" fontId="71" fillId="0" borderId="0" xfId="4" quotePrefix="1" applyFont="1" applyAlignment="1">
      <alignment horizontal="left" vertical="center"/>
    </xf>
    <xf numFmtId="0" fontId="70" fillId="0" borderId="0" xfId="4" quotePrefix="1" applyFont="1" applyAlignment="1">
      <alignment horizontal="left" vertical="top"/>
    </xf>
    <xf numFmtId="44" fontId="70" fillId="0" borderId="0" xfId="4" applyNumberFormat="1" applyFont="1" applyAlignment="1">
      <alignment horizontal="left" vertical="top"/>
    </xf>
    <xf numFmtId="0" fontId="70" fillId="0" borderId="0" xfId="4" applyFont="1"/>
    <xf numFmtId="0" fontId="47" fillId="5" borderId="81" xfId="4" applyFont="1" applyFill="1" applyBorder="1" applyAlignment="1">
      <alignment horizontal="center" vertical="center" wrapText="1"/>
    </xf>
    <xf numFmtId="0" fontId="70" fillId="0" borderId="0" xfId="0" applyFont="1" applyAlignment="1">
      <alignment horizontal="left" vertical="top"/>
    </xf>
    <xf numFmtId="168" fontId="47" fillId="16" borderId="81" xfId="4" applyNumberFormat="1" applyFont="1" applyFill="1" applyBorder="1" applyAlignment="1">
      <alignment horizontal="center" vertical="center"/>
    </xf>
    <xf numFmtId="0" fontId="47" fillId="16" borderId="81" xfId="4" applyFont="1" applyFill="1" applyBorder="1" applyAlignment="1">
      <alignment horizontal="center" vertical="center"/>
    </xf>
    <xf numFmtId="0" fontId="47" fillId="18" borderId="81" xfId="4" applyFont="1" applyFill="1" applyBorder="1" applyAlignment="1">
      <alignment horizontal="left" vertical="center"/>
    </xf>
    <xf numFmtId="0" fontId="1" fillId="0" borderId="0" xfId="4" applyFont="1" applyAlignment="1">
      <alignment horizontal="left" vertical="center"/>
    </xf>
    <xf numFmtId="0" fontId="1" fillId="0" borderId="81" xfId="4" applyFont="1" applyBorder="1" applyAlignment="1">
      <alignment horizontal="left" vertical="center"/>
    </xf>
    <xf numFmtId="0" fontId="1" fillId="5" borderId="81" xfId="4" applyFont="1" applyFill="1" applyBorder="1" applyAlignment="1">
      <alignment horizontal="center" vertical="center"/>
    </xf>
    <xf numFmtId="0" fontId="69" fillId="0" borderId="0" xfId="4" applyFont="1"/>
    <xf numFmtId="0" fontId="70" fillId="0" borderId="0" xfId="4" applyFont="1" applyAlignment="1">
      <alignment horizontal="center" vertical="top"/>
    </xf>
    <xf numFmtId="0" fontId="47" fillId="5" borderId="87" xfId="4" applyFont="1" applyFill="1" applyBorder="1" applyAlignment="1">
      <alignment horizontal="center" vertical="center" wrapText="1"/>
    </xf>
    <xf numFmtId="0" fontId="47" fillId="5" borderId="98" xfId="4" applyFont="1" applyFill="1" applyBorder="1" applyAlignment="1">
      <alignment horizontal="center" vertical="center" wrapText="1"/>
    </xf>
    <xf numFmtId="44" fontId="47" fillId="5" borderId="86" xfId="2" applyFont="1" applyFill="1" applyBorder="1" applyAlignment="1">
      <alignment horizontal="center" vertical="center" wrapText="1"/>
    </xf>
    <xf numFmtId="0" fontId="70" fillId="0" borderId="0" xfId="0" applyFont="1" applyAlignment="1">
      <alignment horizontal="center" vertical="top"/>
    </xf>
    <xf numFmtId="9" fontId="70" fillId="0" borderId="0" xfId="1" applyFont="1" applyAlignment="1">
      <alignment horizontal="center" vertical="top"/>
    </xf>
    <xf numFmtId="44" fontId="70" fillId="0" borderId="0" xfId="2" applyFont="1" applyAlignment="1">
      <alignment horizontal="center" vertical="top"/>
    </xf>
    <xf numFmtId="0" fontId="69" fillId="0" borderId="81" xfId="4" applyFont="1" applyBorder="1" applyAlignment="1">
      <alignment horizontal="center" vertical="top" wrapText="1"/>
    </xf>
    <xf numFmtId="0" fontId="69" fillId="0" borderId="81" xfId="4" applyFont="1" applyBorder="1" applyAlignment="1">
      <alignment horizontal="center" vertical="center"/>
    </xf>
    <xf numFmtId="0" fontId="70" fillId="0" borderId="81" xfId="4" applyFont="1" applyBorder="1" applyAlignment="1">
      <alignment horizontal="left" vertical="top" wrapText="1"/>
    </xf>
    <xf numFmtId="44" fontId="70" fillId="0" borderId="0" xfId="0" applyNumberFormat="1" applyFont="1" applyAlignment="1">
      <alignment horizontal="left" vertical="top"/>
    </xf>
    <xf numFmtId="44" fontId="70" fillId="0" borderId="0" xfId="0" applyNumberFormat="1" applyFont="1" applyAlignment="1">
      <alignment horizontal="right" vertical="top"/>
    </xf>
    <xf numFmtId="0" fontId="69" fillId="0" borderId="0" xfId="4" applyFont="1" applyFill="1" applyAlignment="1">
      <alignment horizontal="left" vertical="top"/>
    </xf>
    <xf numFmtId="44" fontId="70" fillId="0" borderId="0" xfId="4" applyNumberFormat="1" applyFont="1" applyFill="1" applyAlignment="1">
      <alignment horizontal="left" vertical="top"/>
    </xf>
    <xf numFmtId="0" fontId="69" fillId="20" borderId="0" xfId="4" applyFont="1" applyFill="1" applyAlignment="1">
      <alignment horizontal="left" vertical="top"/>
    </xf>
    <xf numFmtId="44" fontId="70" fillId="20" borderId="0" xfId="4" applyNumberFormat="1" applyFont="1" applyFill="1" applyAlignment="1">
      <alignment horizontal="left" vertical="top"/>
    </xf>
    <xf numFmtId="0" fontId="1" fillId="5" borderId="0" xfId="4" applyFont="1" applyFill="1" applyBorder="1" applyAlignment="1">
      <alignment horizontal="center" vertical="center"/>
    </xf>
    <xf numFmtId="0" fontId="70" fillId="0" borderId="0" xfId="4" applyNumberFormat="1" applyFont="1" applyAlignment="1">
      <alignment horizontal="center" vertical="top"/>
    </xf>
    <xf numFmtId="44" fontId="70" fillId="0" borderId="0" xfId="2" applyNumberFormat="1" applyFont="1" applyAlignment="1">
      <alignment horizontal="center" vertical="top"/>
    </xf>
    <xf numFmtId="9" fontId="44" fillId="0" borderId="0" xfId="1" applyFont="1" applyAlignment="1">
      <alignment horizontal="left" vertical="top"/>
    </xf>
    <xf numFmtId="0" fontId="72" fillId="12" borderId="63" xfId="0" applyFont="1" applyFill="1" applyBorder="1" applyAlignment="1">
      <alignment horizontal="left" vertical="top"/>
    </xf>
    <xf numFmtId="0" fontId="72" fillId="12" borderId="64" xfId="0" applyFont="1" applyFill="1" applyBorder="1"/>
    <xf numFmtId="0" fontId="72" fillId="12" borderId="64" xfId="0" applyFont="1" applyFill="1" applyBorder="1" applyAlignment="1">
      <alignment horizontal="center"/>
    </xf>
    <xf numFmtId="0" fontId="72" fillId="12" borderId="81" xfId="0" applyFont="1" applyFill="1" applyBorder="1" applyAlignment="1">
      <alignment horizontal="center"/>
    </xf>
    <xf numFmtId="0" fontId="72" fillId="12" borderId="64" xfId="0" applyFont="1" applyFill="1" applyBorder="1" applyAlignment="1">
      <alignment horizontal="left" vertical="top"/>
    </xf>
    <xf numFmtId="0" fontId="72" fillId="12" borderId="65" xfId="0" applyFont="1" applyFill="1" applyBorder="1" applyAlignment="1">
      <alignment horizontal="left" vertical="top"/>
    </xf>
    <xf numFmtId="0" fontId="72" fillId="13" borderId="63" xfId="0" applyFont="1" applyFill="1" applyBorder="1" applyAlignment="1">
      <alignment horizontal="left" vertical="top"/>
    </xf>
    <xf numFmtId="44" fontId="72" fillId="13" borderId="85" xfId="7" applyFont="1" applyFill="1" applyBorder="1" applyAlignment="1">
      <alignment horizontal="right" vertical="top"/>
    </xf>
    <xf numFmtId="44" fontId="72" fillId="13" borderId="85" xfId="2" applyFont="1" applyFill="1" applyBorder="1" applyAlignment="1">
      <alignment horizontal="right" vertical="top"/>
    </xf>
    <xf numFmtId="4" fontId="72" fillId="14" borderId="81" xfId="0" applyNumberFormat="1" applyFont="1" applyFill="1" applyBorder="1" applyAlignment="1">
      <alignment horizontal="left" vertical="top"/>
    </xf>
    <xf numFmtId="4" fontId="72" fillId="14" borderId="63" xfId="0" applyNumberFormat="1" applyFont="1" applyFill="1" applyBorder="1" applyAlignment="1">
      <alignment horizontal="left" vertical="top"/>
    </xf>
    <xf numFmtId="4" fontId="51" fillId="14" borderId="63" xfId="0" applyNumberFormat="1" applyFont="1" applyFill="1" applyBorder="1" applyAlignment="1">
      <alignment horizontal="left" vertical="top"/>
    </xf>
    <xf numFmtId="4" fontId="72" fillId="13" borderId="85" xfId="0" applyNumberFormat="1" applyFont="1" applyFill="1" applyBorder="1" applyAlignment="1">
      <alignment horizontal="right" vertical="top"/>
    </xf>
    <xf numFmtId="0" fontId="72" fillId="13" borderId="63" xfId="4" applyFont="1" applyFill="1" applyBorder="1" applyAlignment="1">
      <alignment horizontal="left" vertical="top"/>
    </xf>
    <xf numFmtId="4" fontId="72" fillId="14" borderId="81" xfId="4" applyNumberFormat="1" applyFont="1" applyFill="1" applyBorder="1" applyAlignment="1">
      <alignment horizontal="left" vertical="top"/>
    </xf>
    <xf numFmtId="4" fontId="72" fillId="13" borderId="85" xfId="4" applyNumberFormat="1" applyFont="1" applyFill="1" applyBorder="1" applyAlignment="1">
      <alignment horizontal="right" vertical="top"/>
    </xf>
    <xf numFmtId="4" fontId="72" fillId="14" borderId="63" xfId="4" applyNumberFormat="1" applyFont="1" applyFill="1" applyBorder="1" applyAlignment="1">
      <alignment horizontal="left" vertical="top"/>
    </xf>
    <xf numFmtId="4" fontId="72" fillId="14" borderId="63" xfId="0" applyNumberFormat="1" applyFont="1" applyFill="1" applyBorder="1" applyAlignment="1">
      <alignment horizontal="right" vertical="top"/>
    </xf>
    <xf numFmtId="0" fontId="72" fillId="15" borderId="81" xfId="0" applyFont="1" applyFill="1" applyBorder="1" applyAlignment="1">
      <alignment horizontal="left" vertical="top"/>
    </xf>
    <xf numFmtId="4" fontId="72" fillId="15" borderId="81" xfId="0" applyNumberFormat="1" applyFont="1" applyFill="1" applyBorder="1" applyAlignment="1">
      <alignment horizontal="right" vertical="top"/>
    </xf>
    <xf numFmtId="4" fontId="72" fillId="15" borderId="0" xfId="0" applyNumberFormat="1" applyFont="1" applyFill="1" applyBorder="1" applyAlignment="1">
      <alignment horizontal="right" vertical="top"/>
    </xf>
    <xf numFmtId="0" fontId="72" fillId="15" borderId="0" xfId="0" applyFont="1" applyFill="1"/>
    <xf numFmtId="0" fontId="72" fillId="0" borderId="0" xfId="0" applyFont="1"/>
    <xf numFmtId="4" fontId="72" fillId="0" borderId="0" xfId="0" applyNumberFormat="1" applyFont="1"/>
    <xf numFmtId="0" fontId="73" fillId="0" borderId="0" xfId="0" applyFont="1"/>
    <xf numFmtId="10" fontId="73" fillId="0" borderId="0" xfId="0" applyNumberFormat="1" applyFont="1"/>
    <xf numFmtId="0" fontId="44" fillId="21" borderId="0" xfId="0" applyFont="1" applyFill="1" applyAlignment="1">
      <alignment horizontal="left" vertical="top"/>
    </xf>
    <xf numFmtId="44" fontId="44" fillId="21" borderId="0" xfId="0" applyNumberFormat="1" applyFont="1" applyFill="1" applyAlignment="1">
      <alignment horizontal="left" vertical="top"/>
    </xf>
    <xf numFmtId="9" fontId="44" fillId="21" borderId="0" xfId="1" applyFont="1" applyFill="1" applyAlignment="1">
      <alignment horizontal="left" vertical="top"/>
    </xf>
    <xf numFmtId="4" fontId="73" fillId="15" borderId="81" xfId="0" applyNumberFormat="1" applyFont="1" applyFill="1" applyBorder="1" applyAlignment="1">
      <alignment horizontal="right" vertical="top"/>
    </xf>
    <xf numFmtId="44" fontId="72" fillId="13" borderId="81" xfId="7" applyFont="1" applyFill="1" applyBorder="1" applyAlignment="1">
      <alignment horizontal="right" vertical="top"/>
    </xf>
    <xf numFmtId="43" fontId="72" fillId="13" borderId="81" xfId="8" applyFont="1" applyFill="1" applyBorder="1" applyAlignment="1">
      <alignment horizontal="right" vertical="top"/>
    </xf>
    <xf numFmtId="9" fontId="72" fillId="13" borderId="81" xfId="1" applyFont="1" applyFill="1" applyBorder="1" applyAlignment="1">
      <alignment horizontal="right" vertical="top"/>
    </xf>
    <xf numFmtId="44" fontId="72" fillId="13" borderId="81" xfId="2" applyFont="1" applyFill="1" applyBorder="1" applyAlignment="1">
      <alignment horizontal="right" vertical="top"/>
    </xf>
    <xf numFmtId="44" fontId="72" fillId="12" borderId="81" xfId="2" applyFont="1" applyFill="1" applyBorder="1" applyAlignment="1">
      <alignment horizontal="center"/>
    </xf>
    <xf numFmtId="43" fontId="72" fillId="12" borderId="81" xfId="8" applyFont="1" applyFill="1" applyBorder="1" applyAlignment="1">
      <alignment horizontal="center"/>
    </xf>
    <xf numFmtId="4" fontId="72" fillId="13" borderId="81" xfId="0" applyNumberFormat="1" applyFont="1" applyFill="1" applyBorder="1" applyAlignment="1">
      <alignment horizontal="right" vertical="top"/>
    </xf>
    <xf numFmtId="0" fontId="72" fillId="12" borderId="81" xfId="0" applyFont="1" applyFill="1" applyBorder="1" applyAlignment="1">
      <alignment horizontal="center"/>
    </xf>
    <xf numFmtId="44" fontId="72" fillId="0" borderId="0" xfId="2" applyFont="1"/>
    <xf numFmtId="0" fontId="47" fillId="5" borderId="81" xfId="4" applyNumberFormat="1" applyFont="1" applyFill="1" applyBorder="1" applyAlignment="1">
      <alignment horizontal="center" vertical="center" wrapText="1"/>
    </xf>
    <xf numFmtId="0" fontId="70" fillId="0" borderId="81" xfId="4" applyFont="1" applyBorder="1" applyAlignment="1">
      <alignment horizontal="center" vertical="top"/>
    </xf>
    <xf numFmtId="0" fontId="72" fillId="12" borderId="0" xfId="0" applyFont="1" applyFill="1" applyAlignment="1">
      <alignment horizontal="left" vertical="center"/>
    </xf>
    <xf numFmtId="0" fontId="44" fillId="0" borderId="0" xfId="0" applyFont="1" applyAlignment="1">
      <alignment horizontal="left" vertical="center"/>
    </xf>
    <xf numFmtId="0" fontId="72" fillId="12" borderId="86" xfId="0" applyFont="1" applyFill="1" applyBorder="1" applyAlignment="1">
      <alignment horizontal="left" vertical="center"/>
    </xf>
    <xf numFmtId="0" fontId="72" fillId="12" borderId="0" xfId="0" applyFont="1" applyFill="1" applyAlignment="1">
      <alignment horizontal="left" vertical="center" wrapText="1"/>
    </xf>
    <xf numFmtId="0" fontId="72" fillId="15" borderId="0" xfId="0" applyFont="1" applyFill="1" applyAlignment="1">
      <alignment horizontal="left" vertical="center" wrapText="1"/>
    </xf>
    <xf numFmtId="0" fontId="72" fillId="15" borderId="87" xfId="0" applyFont="1" applyFill="1" applyBorder="1" applyAlignment="1">
      <alignment horizontal="left" vertical="center"/>
    </xf>
  </cellXfs>
  <cellStyles count="10">
    <cellStyle name="Komma" xfId="8" builtinId="3"/>
    <cellStyle name="Komma 2" xfId="9" xr:uid="{B1976279-D339-4A29-9C7D-D7E7DC564ABF}"/>
    <cellStyle name="Link 2" xfId="6" xr:uid="{6AC56BC9-425D-5D4A-96B3-74B3BDD1CAD9}"/>
    <cellStyle name="Neutral" xfId="3" builtinId="28"/>
    <cellStyle name="Prozent" xfId="1" builtinId="5"/>
    <cellStyle name="Standard" xfId="0" builtinId="0"/>
    <cellStyle name="Standard 2" xfId="4" xr:uid="{8B799778-3685-1A45-9850-B45560BC95B3}"/>
    <cellStyle name="Standard 3" xfId="5" xr:uid="{832E91D4-9BA3-DC42-B791-20FA8AA4AED3}"/>
    <cellStyle name="Währung" xfId="2" builtinId="4"/>
    <cellStyle name="Währung 3" xfId="7" xr:uid="{6D597F65-1641-1743-8E80-175CE0D2D690}"/>
  </cellStyles>
  <dxfs count="16">
    <dxf>
      <font>
        <b val="0"/>
        <i val="0"/>
        <strike val="0"/>
        <condense val="0"/>
        <extend val="0"/>
        <outline val="0"/>
        <shadow val="0"/>
        <u val="none"/>
        <vertAlign val="baseline"/>
        <sz val="11"/>
        <color rgb="FF000000"/>
        <name val="Calibri"/>
        <family val="2"/>
        <scheme val="minor"/>
      </font>
      <numFmt numFmtId="34" formatCode="_-* #,##0.00\ &quot;€&quot;_-;\-* #,##0.00\ &quot;€&quot;_-;_-* &quot;-&quot;??\ &quot;€&quot;_-;_-@_-"/>
      <alignment horizontal="center"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0" formatCode="General"/>
      <alignment horizontal="center"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alignment horizontal="center"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dxf>
    <dxf>
      <font>
        <strike val="0"/>
        <outline val="0"/>
        <shadow val="0"/>
        <u val="none"/>
        <vertAlign val="baseline"/>
        <sz val="11"/>
        <color rgb="FF000000"/>
        <name val="Calibri"/>
        <family val="2"/>
        <scheme val="minor"/>
      </font>
      <numFmt numFmtId="34" formatCode="_-* #,##0.00\ &quot;€&quot;_-;\-* #,##0.00\ &quot;€&quot;_-;_-* &quot;-&quot;??\ &quot;€&quot;_-;_-@_-"/>
      <alignment horizontal="center" vertical="top" textRotation="0" wrapText="0" indent="0" justifyLastLine="0" shrinkToFit="0" readingOrder="0"/>
    </dxf>
    <dxf>
      <font>
        <b val="0"/>
        <i val="0"/>
        <strike val="0"/>
        <condense val="0"/>
        <extend val="0"/>
        <outline val="0"/>
        <shadow val="0"/>
        <u val="none"/>
        <vertAlign val="baseline"/>
        <sz val="11"/>
        <color rgb="FF000000"/>
        <name val="Calibri"/>
        <family val="2"/>
        <scheme val="minor"/>
      </font>
      <numFmt numFmtId="0" formatCode="General"/>
      <alignment horizontal="center" vertical="top" textRotation="0" wrapText="0" indent="0" justifyLastLine="0" shrinkToFit="0" readingOrder="0"/>
    </dxf>
    <dxf>
      <font>
        <strike val="0"/>
        <outline val="0"/>
        <shadow val="0"/>
        <u val="none"/>
        <vertAlign val="baseline"/>
        <sz val="11"/>
        <color rgb="FF000000"/>
        <name val="Calibri"/>
        <family val="2"/>
        <scheme val="minor"/>
      </font>
      <alignment horizontal="center" vertical="top" textRotation="0" wrapText="0" indent="0" justifyLastLine="0" shrinkToFit="0" readingOrder="0"/>
    </dxf>
    <dxf>
      <font>
        <strike val="0"/>
        <outline val="0"/>
        <shadow val="0"/>
        <u val="none"/>
        <vertAlign val="baseline"/>
        <sz val="11"/>
        <color rgb="FF000000"/>
        <name val="Calibri"/>
        <family val="2"/>
        <scheme val="minor"/>
      </font>
      <alignment horizontal="center" vertical="top" textRotation="0" wrapText="0" indent="0" justifyLastLine="0" shrinkToFit="0" readingOrder="0"/>
    </dxf>
    <dxf>
      <font>
        <strike val="0"/>
        <outline val="0"/>
        <shadow val="0"/>
        <u val="none"/>
        <vertAlign val="baseline"/>
        <sz val="11"/>
        <color rgb="FF000000"/>
        <name val="Calibri"/>
        <family val="2"/>
        <scheme val="minor"/>
      </font>
      <alignment horizontal="center" vertical="top" textRotation="0" wrapText="0" indent="0" justifyLastLine="0" shrinkToFit="0" readingOrder="0"/>
    </dxf>
    <dxf>
      <font>
        <strike val="0"/>
        <outline val="0"/>
        <shadow val="0"/>
        <u val="none"/>
        <vertAlign val="baseline"/>
        <sz val="11"/>
        <color rgb="FF000000"/>
        <name val="Calibri"/>
        <family val="2"/>
        <scheme val="minor"/>
      </font>
    </dxf>
    <dxf>
      <font>
        <strike val="0"/>
        <outline val="0"/>
        <shadow val="0"/>
        <u val="none"/>
        <vertAlign val="baseline"/>
        <sz val="11"/>
        <color rgb="FF000000"/>
        <name val="Calibri"/>
        <family val="2"/>
        <scheme val="minor"/>
      </font>
    </dxf>
    <dxf>
      <font>
        <b/>
        <i val="0"/>
        <strike val="0"/>
        <condense val="0"/>
        <extend val="0"/>
        <outline val="0"/>
        <shadow val="0"/>
        <u val="none"/>
        <vertAlign val="baseline"/>
        <sz val="11"/>
        <color theme="1"/>
        <name val="Calibri"/>
        <family val="2"/>
        <scheme val="minor"/>
      </font>
      <fill>
        <patternFill patternType="solid">
          <fgColor indexed="64"/>
          <bgColor theme="0"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outline="0">
        <bottom style="thin">
          <color indexed="64"/>
        </bottom>
      </border>
    </dxf>
    <dxf>
      <border outline="0">
        <left style="thin">
          <color indexed="64"/>
        </left>
        <right style="thin">
          <color indexed="64"/>
        </right>
        <top style="thin">
          <color indexed="64"/>
        </top>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04C7797-B41C-4EA8-BA92-6E173086D441}" name="Tabelle1" displayName="Tabelle1" ref="C14:H43" totalsRowCount="1" headerRowDxfId="13" dataDxfId="12" headerRowBorderDxfId="14" tableBorderDxfId="15" headerRowCellStyle="Standard 2">
  <autoFilter ref="C14:H42" xr:uid="{F04C7797-B41C-4EA8-BA92-6E173086D441}"/>
  <tableColumns count="6">
    <tableColumn id="1" xr3:uid="{68F0F61F-878B-400E-B5EA-061BD2DCB79F}" name="Genutzer Schulungsraum" dataDxfId="11" totalsRowDxfId="5" totalsRowCellStyle="Standard 2"/>
    <tableColumn id="2" xr3:uid="{6E50D14D-ABC5-417B-966C-7761F8FD084C}" name="qm" dataDxfId="10" totalsRowDxfId="4" totalsRowCellStyle="Standard 2"/>
    <tableColumn id="4" xr3:uid="{399C9EF8-89D2-4B8B-B1E4-A574EACFE408}" name="% Anteil_x000a_am Ganzen" dataDxfId="9" totalsRowDxfId="3" dataCellStyle="Prozent" totalsRowCellStyle="Prozent">
      <calculatedColumnFormula>D15/$H$8</calculatedColumnFormula>
    </tableColumn>
    <tableColumn id="3" xr3:uid="{DEA4F522-2B76-4193-9A12-C60A3843124D}" name="Auslastung" dataDxfId="8" totalsRowDxfId="2" dataCellStyle="Prozent" totalsRowCellStyle="Prozent"/>
    <tableColumn id="6" xr3:uid="{E3183D75-D1F7-4980-AC8C-4CF382B6A0EC}" name="Gesamt UE" dataDxfId="7" totalsRowDxfId="1" totalsRowCellStyle="Standard 2">
      <calculatedColumnFormula>Tabelle1[[#This Row],[Auslastung]]*$L$8</calculatedColumnFormula>
    </tableColumn>
    <tableColumn id="5" xr3:uid="{2F518E09-F227-4BCC-8B28-71D720749547}" name="Gesamt-_x000a_raumkosten pro Monat" totalsRowFunction="custom" dataDxfId="6" totalsRowDxfId="0" dataCellStyle="Währung" totalsRowCellStyle="Währung">
      <calculatedColumnFormula>Tabelle1[[#This Row],[qm]]*$D$11*Tabelle1[[#This Row],[Gesamt UE]]</calculatedColumnFormula>
      <totalsRowFormula>SUM(Tabelle1[Gesamt-
raumkosten pro Monat])</totalsRow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D32CE6-653F-F647-8559-A95EC17C96E0}">
  <dimension ref="A1:AA116"/>
  <sheetViews>
    <sheetView topLeftCell="A97" zoomScale="145" zoomScaleNormal="145" zoomScaleSheetLayoutView="150" zoomScalePageLayoutView="90" workbookViewId="0">
      <selection activeCell="O111" sqref="O111"/>
    </sheetView>
  </sheetViews>
  <sheetFormatPr baseColWidth="10" defaultColWidth="8.77734375" defaultRowHeight="13.2" x14ac:dyDescent="0.25"/>
  <cols>
    <col min="1" max="1" width="6.77734375" customWidth="1"/>
    <col min="2" max="2" width="8" customWidth="1"/>
    <col min="3" max="3" width="10.21875" customWidth="1"/>
    <col min="4" max="4" width="3.21875" customWidth="1"/>
    <col min="5" max="5" width="7.44140625" customWidth="1"/>
    <col min="6" max="6" width="11.21875" style="38" bestFit="1" customWidth="1"/>
    <col min="7" max="7" width="8.21875" customWidth="1"/>
    <col min="8" max="8" width="6.5546875" customWidth="1"/>
    <col min="9" max="9" width="12.44140625" customWidth="1"/>
    <col min="10" max="10" width="12" customWidth="1"/>
    <col min="11" max="11" width="6.44140625" customWidth="1"/>
    <col min="12" max="12" width="15.5546875" customWidth="1"/>
    <col min="13" max="13" width="16.5546875" style="33" hidden="1" customWidth="1"/>
    <col min="14" max="14" width="8.77734375" hidden="1" customWidth="1"/>
    <col min="15" max="15" width="255.77734375" style="34" bestFit="1" customWidth="1"/>
    <col min="24" max="24" width="10.5546875" customWidth="1"/>
    <col min="25" max="25" width="11.77734375" customWidth="1"/>
    <col min="28" max="28" width="29" bestFit="1" customWidth="1"/>
  </cols>
  <sheetData>
    <row r="1" spans="1:26" ht="15" customHeight="1" x14ac:dyDescent="0.25">
      <c r="A1" s="228" t="s">
        <v>0</v>
      </c>
      <c r="B1" s="228"/>
      <c r="C1" s="228"/>
      <c r="D1" s="228"/>
      <c r="E1" s="228"/>
      <c r="F1" s="228"/>
      <c r="G1" s="228"/>
      <c r="H1" s="228"/>
      <c r="I1" s="228"/>
      <c r="J1" s="228"/>
      <c r="K1" s="228"/>
    </row>
    <row r="2" spans="1:26" ht="13.95" customHeight="1" x14ac:dyDescent="0.25">
      <c r="A2" s="229" t="s">
        <v>1</v>
      </c>
      <c r="B2" s="229"/>
      <c r="C2" s="229"/>
      <c r="D2" s="229"/>
      <c r="E2" s="229"/>
      <c r="F2" s="229"/>
      <c r="G2" s="229"/>
      <c r="H2" s="229"/>
      <c r="I2" s="229"/>
      <c r="J2" s="229"/>
      <c r="K2" s="229"/>
    </row>
    <row r="3" spans="1:26" ht="27.45" customHeight="1" x14ac:dyDescent="0.25">
      <c r="A3" s="230" t="s">
        <v>2</v>
      </c>
      <c r="B3" s="230"/>
      <c r="C3" s="230"/>
      <c r="D3" s="230"/>
      <c r="E3" s="230"/>
      <c r="F3" s="230"/>
      <c r="G3" s="230"/>
      <c r="H3" s="230"/>
      <c r="I3" s="230"/>
      <c r="J3" s="230"/>
      <c r="K3" s="230"/>
      <c r="M3" s="35"/>
    </row>
    <row r="4" spans="1:26" ht="10.050000000000001" customHeight="1" x14ac:dyDescent="0.25">
      <c r="A4" s="231"/>
      <c r="B4" s="231"/>
      <c r="C4" s="231"/>
      <c r="D4" s="231"/>
      <c r="E4" s="231"/>
      <c r="F4" s="231"/>
      <c r="G4" s="231"/>
    </row>
    <row r="5" spans="1:26" ht="55.05" customHeight="1" x14ac:dyDescent="0.25">
      <c r="A5" s="232" t="s">
        <v>3</v>
      </c>
      <c r="B5" s="232"/>
      <c r="C5" s="232"/>
      <c r="D5" s="232"/>
      <c r="E5" s="232"/>
      <c r="F5" s="232"/>
      <c r="G5" s="233" t="s">
        <v>4</v>
      </c>
      <c r="H5" s="233"/>
      <c r="I5" s="233"/>
      <c r="J5" s="234"/>
      <c r="K5" s="234"/>
      <c r="L5" s="36" t="s">
        <v>5</v>
      </c>
      <c r="O5" s="36" t="s">
        <v>6</v>
      </c>
      <c r="P5" s="167"/>
      <c r="Q5" s="167"/>
      <c r="R5" s="167"/>
      <c r="S5" s="167"/>
      <c r="T5" s="167"/>
      <c r="U5" s="167"/>
      <c r="V5" s="167"/>
      <c r="W5" s="167"/>
      <c r="X5" s="167"/>
      <c r="Y5" s="167"/>
      <c r="Z5" s="167"/>
    </row>
    <row r="6" spans="1:26" ht="10.050000000000001" customHeight="1" thickBot="1" x14ac:dyDescent="0.3">
      <c r="A6" s="37"/>
      <c r="B6" s="37"/>
      <c r="C6" s="37"/>
      <c r="D6" s="37"/>
      <c r="L6" s="36"/>
      <c r="O6" s="33"/>
    </row>
    <row r="7" spans="1:26" ht="16.2" customHeight="1" x14ac:dyDescent="0.25">
      <c r="A7" s="220" t="s">
        <v>7</v>
      </c>
      <c r="B7" s="221"/>
      <c r="C7" s="221"/>
      <c r="D7" s="221"/>
      <c r="E7" s="221"/>
      <c r="F7" s="221"/>
      <c r="G7" s="221"/>
      <c r="H7" s="221"/>
      <c r="I7" s="221"/>
      <c r="J7" s="221"/>
      <c r="K7" s="222"/>
      <c r="O7" s="33"/>
    </row>
    <row r="8" spans="1:26" ht="19.2" x14ac:dyDescent="0.2">
      <c r="A8" s="39"/>
      <c r="B8" s="40"/>
      <c r="C8" s="40"/>
      <c r="D8" s="40"/>
      <c r="E8" s="40"/>
      <c r="F8" s="174"/>
      <c r="G8" s="223" t="s">
        <v>8</v>
      </c>
      <c r="H8" s="223"/>
      <c r="I8" s="41" t="s">
        <v>9</v>
      </c>
      <c r="J8" s="41" t="s">
        <v>10</v>
      </c>
      <c r="K8" s="42"/>
      <c r="M8" s="43"/>
      <c r="O8" s="33"/>
    </row>
    <row r="9" spans="1:26" ht="31.05" customHeight="1" x14ac:dyDescent="0.25">
      <c r="A9" s="224" t="s">
        <v>148</v>
      </c>
      <c r="B9" s="225"/>
      <c r="C9" s="225"/>
      <c r="D9" s="225"/>
      <c r="E9" s="225"/>
      <c r="F9" s="175" t="s">
        <v>145</v>
      </c>
      <c r="G9" s="226">
        <v>200</v>
      </c>
      <c r="H9" s="227"/>
      <c r="I9" s="129">
        <v>26</v>
      </c>
      <c r="J9" s="45">
        <f>SUM(G9/I9)</f>
        <v>7.6923076923076925</v>
      </c>
      <c r="K9" s="42"/>
      <c r="M9" s="43"/>
      <c r="O9" s="46" t="s">
        <v>12</v>
      </c>
    </row>
    <row r="10" spans="1:26" ht="37.049999999999997" customHeight="1" x14ac:dyDescent="0.25">
      <c r="A10" s="224" t="s">
        <v>149</v>
      </c>
      <c r="B10" s="225"/>
      <c r="C10" s="225"/>
      <c r="D10" s="225"/>
      <c r="E10" s="225"/>
      <c r="F10" s="175" t="s">
        <v>145</v>
      </c>
      <c r="G10" s="226">
        <v>0</v>
      </c>
      <c r="H10" s="227"/>
      <c r="I10" s="129">
        <v>0</v>
      </c>
      <c r="J10" s="45" t="e">
        <f>SUM(G10/I10)</f>
        <v>#DIV/0!</v>
      </c>
      <c r="K10" s="42"/>
      <c r="M10" s="43"/>
      <c r="O10" s="46"/>
    </row>
    <row r="11" spans="1:26" ht="20.399999999999999" x14ac:dyDescent="0.25">
      <c r="A11" s="224" t="s">
        <v>150</v>
      </c>
      <c r="B11" s="225"/>
      <c r="C11" s="225"/>
      <c r="D11" s="225"/>
      <c r="E11" s="225"/>
      <c r="F11" s="175" t="s">
        <v>145</v>
      </c>
      <c r="G11" s="226">
        <v>0</v>
      </c>
      <c r="H11" s="227"/>
      <c r="I11" s="129">
        <v>0</v>
      </c>
      <c r="J11" s="45" t="e">
        <f>SUM(G11/I11)</f>
        <v>#DIV/0!</v>
      </c>
      <c r="K11" s="42"/>
      <c r="M11" s="43"/>
      <c r="O11" s="46" t="s">
        <v>14</v>
      </c>
    </row>
    <row r="12" spans="1:26" ht="20.399999999999999" x14ac:dyDescent="0.25">
      <c r="A12" s="224" t="s">
        <v>151</v>
      </c>
      <c r="B12" s="225"/>
      <c r="C12" s="225"/>
      <c r="D12" s="225"/>
      <c r="E12" s="225"/>
      <c r="F12" s="175" t="s">
        <v>146</v>
      </c>
      <c r="G12" s="226">
        <v>0</v>
      </c>
      <c r="H12" s="227"/>
      <c r="I12" s="129">
        <v>0</v>
      </c>
      <c r="J12" s="45" t="e">
        <f>SUM(G12/I12)</f>
        <v>#DIV/0!</v>
      </c>
      <c r="K12" s="42"/>
      <c r="M12" s="43"/>
      <c r="O12" s="46" t="s">
        <v>14</v>
      </c>
    </row>
    <row r="13" spans="1:26" x14ac:dyDescent="0.25">
      <c r="A13" s="224"/>
      <c r="B13" s="225"/>
      <c r="C13" s="225"/>
      <c r="D13" s="225"/>
      <c r="E13" s="225"/>
      <c r="F13" s="44"/>
      <c r="G13" s="244"/>
      <c r="H13" s="236"/>
      <c r="I13" s="47"/>
      <c r="J13" s="48"/>
      <c r="K13" s="42"/>
      <c r="O13" s="46"/>
    </row>
    <row r="14" spans="1:26" ht="24.6" customHeight="1" x14ac:dyDescent="0.25">
      <c r="A14" s="224" t="s">
        <v>147</v>
      </c>
      <c r="B14" s="225"/>
      <c r="C14" s="225"/>
      <c r="D14" s="225"/>
      <c r="E14" s="225"/>
      <c r="F14" s="44"/>
      <c r="G14" s="226">
        <v>0</v>
      </c>
      <c r="H14" s="227"/>
      <c r="I14" s="129">
        <v>0</v>
      </c>
      <c r="J14" s="45" t="e">
        <f>$G$14/$I$14</f>
        <v>#DIV/0!</v>
      </c>
      <c r="K14" s="42"/>
      <c r="O14" s="46" t="s">
        <v>17</v>
      </c>
    </row>
    <row r="15" spans="1:26" ht="16.05" customHeight="1" x14ac:dyDescent="0.25">
      <c r="A15" s="224" t="s">
        <v>144</v>
      </c>
      <c r="B15" s="225"/>
      <c r="C15" s="225"/>
      <c r="D15" s="225"/>
      <c r="E15" s="225"/>
      <c r="F15" s="44"/>
      <c r="G15" s="245">
        <f>G9+G10+G11</f>
        <v>200</v>
      </c>
      <c r="H15" s="246"/>
      <c r="I15" s="47"/>
      <c r="J15" s="49"/>
      <c r="K15" s="42"/>
      <c r="O15" s="46"/>
    </row>
    <row r="16" spans="1:26" ht="25.95" customHeight="1" x14ac:dyDescent="0.25">
      <c r="A16" s="224" t="s">
        <v>143</v>
      </c>
      <c r="B16" s="225"/>
      <c r="C16" s="225"/>
      <c r="D16" s="225"/>
      <c r="E16" s="225"/>
      <c r="F16" s="44"/>
      <c r="G16" s="245">
        <f>G12</f>
        <v>0</v>
      </c>
      <c r="H16" s="246"/>
      <c r="I16" s="47"/>
      <c r="J16" s="49"/>
      <c r="K16" s="42"/>
      <c r="O16" s="46"/>
    </row>
    <row r="17" spans="1:15" x14ac:dyDescent="0.25">
      <c r="A17" s="224" t="s">
        <v>18</v>
      </c>
      <c r="B17" s="225"/>
      <c r="C17" s="225"/>
      <c r="D17" s="225"/>
      <c r="E17" s="225"/>
      <c r="F17" s="44"/>
      <c r="G17" s="235"/>
      <c r="H17" s="236"/>
      <c r="I17" s="47">
        <f>I9+I10+I11+I12+I14</f>
        <v>26</v>
      </c>
      <c r="J17" s="49"/>
      <c r="K17" s="42"/>
      <c r="O17" s="46"/>
    </row>
    <row r="18" spans="1:15" ht="10.8" customHeight="1" x14ac:dyDescent="0.25">
      <c r="A18" s="237"/>
      <c r="B18" s="238"/>
      <c r="C18" s="238"/>
      <c r="D18" s="238"/>
      <c r="E18" s="238"/>
      <c r="F18" s="238"/>
      <c r="G18" s="238"/>
      <c r="H18" s="238"/>
      <c r="I18" s="238"/>
      <c r="J18" s="238"/>
      <c r="K18" s="42"/>
      <c r="O18" s="46"/>
    </row>
    <row r="19" spans="1:15" ht="13.8" thickBot="1" x14ac:dyDescent="0.3">
      <c r="A19" s="239" t="s">
        <v>19</v>
      </c>
      <c r="B19" s="240"/>
      <c r="C19" s="240"/>
      <c r="D19" s="240"/>
      <c r="E19" s="240"/>
      <c r="F19" s="50"/>
      <c r="G19" s="241" t="s">
        <v>20</v>
      </c>
      <c r="H19" s="241"/>
      <c r="I19" s="130">
        <v>12</v>
      </c>
      <c r="J19" s="51"/>
      <c r="K19" s="52"/>
      <c r="O19" s="46" t="s">
        <v>21</v>
      </c>
    </row>
    <row r="20" spans="1:15" ht="10.050000000000001" customHeight="1" thickBot="1" x14ac:dyDescent="0.3">
      <c r="A20" s="242"/>
      <c r="B20" s="231"/>
      <c r="C20" s="231"/>
      <c r="D20" s="231"/>
      <c r="E20" s="231"/>
      <c r="F20" s="231"/>
      <c r="G20" s="231"/>
      <c r="H20" s="231"/>
      <c r="I20" s="231"/>
      <c r="J20" s="231"/>
      <c r="K20" s="243"/>
      <c r="O20" s="46"/>
    </row>
    <row r="21" spans="1:15" ht="14.55" customHeight="1" thickBot="1" x14ac:dyDescent="0.3">
      <c r="A21" s="251" t="s">
        <v>22</v>
      </c>
      <c r="B21" s="252"/>
      <c r="C21" s="252"/>
      <c r="D21" s="252"/>
      <c r="E21" s="252"/>
      <c r="F21" s="252"/>
      <c r="G21" s="252"/>
      <c r="H21" s="252"/>
      <c r="I21" s="252"/>
      <c r="J21" s="252"/>
      <c r="K21" s="253"/>
      <c r="O21" s="46"/>
    </row>
    <row r="22" spans="1:15" ht="3.45" customHeight="1" thickBot="1" x14ac:dyDescent="0.3">
      <c r="A22" s="53"/>
      <c r="B22" s="54"/>
      <c r="C22" s="54"/>
      <c r="D22" s="54"/>
      <c r="E22" s="54"/>
      <c r="F22" s="54"/>
      <c r="G22" s="54"/>
      <c r="H22" s="54"/>
      <c r="I22" s="54"/>
      <c r="J22" s="54"/>
      <c r="K22" s="54"/>
      <c r="O22" s="46"/>
    </row>
    <row r="23" spans="1:15" ht="13.2" customHeight="1" x14ac:dyDescent="0.25">
      <c r="A23" s="254" t="s">
        <v>23</v>
      </c>
      <c r="B23" s="255"/>
      <c r="C23" s="255"/>
      <c r="D23" s="255"/>
      <c r="E23" s="255"/>
      <c r="F23" s="255"/>
      <c r="G23" s="255"/>
      <c r="H23" s="255"/>
      <c r="I23" s="255"/>
      <c r="J23" s="255"/>
      <c r="K23" s="256"/>
      <c r="O23" s="46"/>
    </row>
    <row r="24" spans="1:15" ht="13.8" thickBot="1" x14ac:dyDescent="0.3">
      <c r="A24" s="257" t="s">
        <v>24</v>
      </c>
      <c r="B24" s="258"/>
      <c r="C24" s="258"/>
      <c r="D24" s="55"/>
      <c r="E24" s="56"/>
      <c r="F24" s="57" t="s">
        <v>25</v>
      </c>
      <c r="G24" s="186">
        <v>2</v>
      </c>
      <c r="H24" s="58"/>
      <c r="I24" s="180">
        <v>52</v>
      </c>
      <c r="J24" s="59">
        <f>$G$24*$I$24</f>
        <v>104</v>
      </c>
      <c r="K24" s="60"/>
      <c r="L24" s="61" t="s">
        <v>26</v>
      </c>
      <c r="O24" s="46" t="s">
        <v>27</v>
      </c>
    </row>
    <row r="25" spans="1:15" ht="13.8" customHeight="1" thickBot="1" x14ac:dyDescent="0.3">
      <c r="A25" s="259"/>
      <c r="B25" s="260"/>
      <c r="C25" s="261"/>
      <c r="D25" s="62"/>
      <c r="E25" s="62"/>
      <c r="F25" s="63"/>
      <c r="G25" s="132"/>
      <c r="H25" s="64"/>
      <c r="I25" s="134">
        <v>0</v>
      </c>
      <c r="J25" s="65">
        <f>$G$25*$I$25</f>
        <v>0</v>
      </c>
      <c r="K25" s="66"/>
      <c r="O25" s="33"/>
    </row>
    <row r="26" spans="1:15" ht="3.45" customHeight="1" thickBot="1" x14ac:dyDescent="0.3">
      <c r="A26" s="53"/>
      <c r="B26" s="54"/>
      <c r="C26" s="54"/>
      <c r="D26" s="54"/>
      <c r="E26" s="54"/>
      <c r="F26" s="54"/>
      <c r="G26" s="54"/>
      <c r="H26" s="54"/>
      <c r="I26" s="54"/>
      <c r="J26" s="54"/>
      <c r="K26" s="54"/>
      <c r="O26" s="33"/>
    </row>
    <row r="27" spans="1:15" ht="15.45" customHeight="1" x14ac:dyDescent="0.25">
      <c r="A27" s="254" t="s">
        <v>28</v>
      </c>
      <c r="B27" s="255"/>
      <c r="C27" s="255"/>
      <c r="D27" s="255"/>
      <c r="E27" s="255"/>
      <c r="F27" s="255"/>
      <c r="G27" s="255"/>
      <c r="H27" s="255"/>
      <c r="I27" s="255"/>
      <c r="J27" s="255"/>
      <c r="K27" s="256"/>
      <c r="L27" s="183" t="s">
        <v>181</v>
      </c>
      <c r="M27" s="184"/>
      <c r="N27" s="183"/>
      <c r="O27" s="184" t="s">
        <v>299</v>
      </c>
    </row>
    <row r="28" spans="1:15" ht="22.8" customHeight="1" thickBot="1" x14ac:dyDescent="0.3">
      <c r="A28" s="262"/>
      <c r="B28" s="263"/>
      <c r="C28" s="263"/>
      <c r="D28" s="263"/>
      <c r="E28" s="263"/>
      <c r="F28" s="263"/>
      <c r="G28" s="263"/>
      <c r="H28" s="263"/>
      <c r="I28" s="67" t="s">
        <v>29</v>
      </c>
      <c r="J28" s="68" t="s">
        <v>30</v>
      </c>
      <c r="K28" s="69"/>
      <c r="O28" s="33"/>
    </row>
    <row r="29" spans="1:15" ht="22.95" customHeight="1" x14ac:dyDescent="0.25">
      <c r="A29" s="247" t="s">
        <v>31</v>
      </c>
      <c r="B29" s="248"/>
      <c r="C29" s="248"/>
      <c r="D29" s="248"/>
      <c r="E29" s="248"/>
      <c r="F29" s="57" t="s">
        <v>25</v>
      </c>
      <c r="G29" s="135">
        <v>200</v>
      </c>
      <c r="H29" s="58"/>
      <c r="I29" s="179">
        <v>35</v>
      </c>
      <c r="J29" s="70">
        <f>I29*G29</f>
        <v>7000</v>
      </c>
      <c r="K29" s="71"/>
      <c r="L29" s="61" t="s">
        <v>26</v>
      </c>
      <c r="O29" s="249" t="s">
        <v>32</v>
      </c>
    </row>
    <row r="30" spans="1:15" ht="22.95" customHeight="1" x14ac:dyDescent="0.25">
      <c r="A30" s="247" t="s">
        <v>33</v>
      </c>
      <c r="B30" s="248"/>
      <c r="C30" s="248"/>
      <c r="D30" s="248"/>
      <c r="E30" s="248"/>
      <c r="F30" s="57" t="s">
        <v>25</v>
      </c>
      <c r="G30" s="136">
        <v>0</v>
      </c>
      <c r="H30" s="58"/>
      <c r="I30" s="139">
        <v>0</v>
      </c>
      <c r="J30" s="70">
        <f t="shared" ref="J30:J32" si="0">I30*G30</f>
        <v>0</v>
      </c>
      <c r="K30" s="71"/>
      <c r="L30" s="61" t="s">
        <v>26</v>
      </c>
      <c r="O30" s="250"/>
    </row>
    <row r="31" spans="1:15" ht="15" customHeight="1" x14ac:dyDescent="0.25">
      <c r="A31" s="247"/>
      <c r="B31" s="248"/>
      <c r="C31" s="248"/>
      <c r="D31" s="248"/>
      <c r="E31" s="248"/>
      <c r="F31" s="57" t="s">
        <v>25</v>
      </c>
      <c r="G31" s="136">
        <v>0</v>
      </c>
      <c r="H31" s="58"/>
      <c r="I31" s="139">
        <v>0</v>
      </c>
      <c r="J31" s="70">
        <f t="shared" si="0"/>
        <v>0</v>
      </c>
      <c r="K31" s="71"/>
      <c r="L31" s="61" t="s">
        <v>26</v>
      </c>
      <c r="O31" s="249" t="s">
        <v>34</v>
      </c>
    </row>
    <row r="32" spans="1:15" ht="15" customHeight="1" x14ac:dyDescent="0.25">
      <c r="A32" s="247"/>
      <c r="B32" s="248"/>
      <c r="C32" s="248"/>
      <c r="D32" s="248"/>
      <c r="E32" s="248"/>
      <c r="F32" s="57" t="s">
        <v>25</v>
      </c>
      <c r="G32" s="136">
        <v>0</v>
      </c>
      <c r="H32" s="58"/>
      <c r="I32" s="139">
        <v>0</v>
      </c>
      <c r="J32" s="70">
        <f t="shared" si="0"/>
        <v>0</v>
      </c>
      <c r="K32" s="71"/>
      <c r="O32" s="250"/>
    </row>
    <row r="33" spans="1:15" ht="24" customHeight="1" x14ac:dyDescent="0.25">
      <c r="A33" s="247"/>
      <c r="B33" s="248"/>
      <c r="C33" s="248"/>
      <c r="D33" s="248"/>
      <c r="E33" s="248"/>
      <c r="F33" s="57" t="s">
        <v>25</v>
      </c>
      <c r="G33" s="136">
        <v>0</v>
      </c>
      <c r="H33" s="58"/>
      <c r="I33" s="139">
        <v>0</v>
      </c>
      <c r="J33" s="70">
        <f>I33*G33</f>
        <v>0</v>
      </c>
      <c r="K33" s="71"/>
      <c r="O33" s="33"/>
    </row>
    <row r="34" spans="1:15" ht="15" customHeight="1" thickBot="1" x14ac:dyDescent="0.3">
      <c r="A34" s="247" t="s">
        <v>152</v>
      </c>
      <c r="B34" s="248"/>
      <c r="C34" s="248"/>
      <c r="D34" s="248"/>
      <c r="E34" s="248"/>
      <c r="F34" s="57" t="s">
        <v>153</v>
      </c>
      <c r="G34" s="137">
        <v>0</v>
      </c>
      <c r="H34" s="58"/>
      <c r="I34" s="140">
        <v>0</v>
      </c>
      <c r="J34" s="70">
        <f t="shared" ref="J34:J36" si="1">I34*G34</f>
        <v>0</v>
      </c>
      <c r="K34" s="71"/>
      <c r="O34" s="33"/>
    </row>
    <row r="35" spans="1:15" ht="15" customHeight="1" x14ac:dyDescent="0.25">
      <c r="A35" s="273" t="s">
        <v>35</v>
      </c>
      <c r="B35" s="274"/>
      <c r="C35" s="274"/>
      <c r="D35" s="274"/>
      <c r="E35" s="274"/>
      <c r="F35" s="274"/>
      <c r="G35" s="73">
        <f>SUM(G29:G34)</f>
        <v>200</v>
      </c>
      <c r="H35" s="275"/>
      <c r="I35" s="275"/>
      <c r="J35" s="276"/>
      <c r="K35" s="71"/>
      <c r="O35" s="219"/>
    </row>
    <row r="36" spans="1:15" ht="15" customHeight="1" x14ac:dyDescent="0.25">
      <c r="A36" s="224" t="s">
        <v>36</v>
      </c>
      <c r="B36" s="225"/>
      <c r="C36" s="225"/>
      <c r="D36" s="225"/>
      <c r="E36" s="225"/>
      <c r="F36" s="57"/>
      <c r="G36" s="185">
        <v>40</v>
      </c>
      <c r="H36" s="74">
        <f>$G$36/$G$35</f>
        <v>0.2</v>
      </c>
      <c r="I36" s="133">
        <v>35</v>
      </c>
      <c r="J36" s="59">
        <f t="shared" si="1"/>
        <v>1400</v>
      </c>
      <c r="K36" s="71"/>
      <c r="O36" s="46" t="s">
        <v>37</v>
      </c>
    </row>
    <row r="37" spans="1:15" ht="15.45" customHeight="1" thickBot="1" x14ac:dyDescent="0.3">
      <c r="A37" s="239" t="s">
        <v>38</v>
      </c>
      <c r="B37" s="240"/>
      <c r="C37" s="240"/>
      <c r="D37" s="240"/>
      <c r="E37" s="240"/>
      <c r="F37" s="240"/>
      <c r="G37" s="75"/>
      <c r="H37" s="76"/>
      <c r="I37" s="77"/>
      <c r="J37" s="78">
        <f>SUM(J29:J36)</f>
        <v>8400</v>
      </c>
      <c r="K37" s="79">
        <f>$J$37/$J$109</f>
        <v>0.56160536699229469</v>
      </c>
      <c r="O37" s="33"/>
    </row>
    <row r="38" spans="1:15" ht="3.45" customHeight="1" thickBot="1" x14ac:dyDescent="0.3">
      <c r="A38" s="53"/>
      <c r="B38" s="54"/>
      <c r="C38" s="54"/>
      <c r="D38" s="54"/>
      <c r="E38" s="54"/>
      <c r="F38" s="54"/>
      <c r="G38" s="54"/>
      <c r="H38" s="54"/>
      <c r="I38" s="54"/>
      <c r="J38" s="54"/>
      <c r="K38" s="54"/>
      <c r="O38" s="33"/>
    </row>
    <row r="39" spans="1:15" ht="12" customHeight="1" thickBot="1" x14ac:dyDescent="0.3">
      <c r="A39" s="254" t="s">
        <v>39</v>
      </c>
      <c r="B39" s="255"/>
      <c r="C39" s="255"/>
      <c r="D39" s="255"/>
      <c r="E39" s="255"/>
      <c r="F39" s="255"/>
      <c r="G39" s="255"/>
      <c r="H39" s="255"/>
      <c r="I39" s="255"/>
      <c r="J39" s="255"/>
      <c r="K39" s="256"/>
      <c r="L39" s="183" t="s">
        <v>181</v>
      </c>
      <c r="M39" s="184"/>
      <c r="N39" s="183"/>
      <c r="O39" s="184" t="s">
        <v>180</v>
      </c>
    </row>
    <row r="40" spans="1:15" ht="15.45" customHeight="1" thickBot="1" x14ac:dyDescent="0.3">
      <c r="A40" s="264" t="s">
        <v>40</v>
      </c>
      <c r="B40" s="265"/>
      <c r="C40" s="265"/>
      <c r="D40" s="265"/>
      <c r="E40" s="265"/>
      <c r="F40" s="265"/>
      <c r="G40" s="141">
        <v>3</v>
      </c>
      <c r="H40" s="266" t="s">
        <v>182</v>
      </c>
      <c r="I40" s="267"/>
      <c r="J40" s="267"/>
      <c r="K40" s="81"/>
    </row>
    <row r="41" spans="1:15" ht="15.45" customHeight="1" x14ac:dyDescent="0.25">
      <c r="A41" s="264" t="s">
        <v>41</v>
      </c>
      <c r="B41" s="265"/>
      <c r="C41" s="265"/>
      <c r="D41" s="265"/>
      <c r="E41" s="265"/>
      <c r="F41" s="265"/>
      <c r="G41" s="82">
        <v>3</v>
      </c>
      <c r="H41" s="80"/>
      <c r="I41" s="80"/>
      <c r="J41" s="80"/>
      <c r="K41" s="81"/>
      <c r="O41" s="33"/>
    </row>
    <row r="42" spans="1:15" ht="13.8" customHeight="1" x14ac:dyDescent="0.25">
      <c r="A42" s="268" t="s">
        <v>42</v>
      </c>
      <c r="B42" s="269"/>
      <c r="C42" s="269"/>
      <c r="D42" s="269"/>
      <c r="E42" s="269"/>
      <c r="F42" s="269"/>
      <c r="G42" s="269"/>
      <c r="H42" s="269"/>
      <c r="I42" s="269"/>
      <c r="J42" s="269"/>
      <c r="K42" s="81"/>
      <c r="O42" s="33"/>
    </row>
    <row r="43" spans="1:15" ht="21" customHeight="1" thickBot="1" x14ac:dyDescent="0.25">
      <c r="A43" s="270" t="s">
        <v>43</v>
      </c>
      <c r="B43" s="271"/>
      <c r="C43" s="271"/>
      <c r="D43" s="271"/>
      <c r="E43" s="272"/>
      <c r="F43" s="272"/>
      <c r="G43" s="272"/>
      <c r="H43" s="272"/>
      <c r="I43" s="83" t="s">
        <v>44</v>
      </c>
      <c r="J43" s="84"/>
      <c r="K43" s="81"/>
      <c r="O43" s="33"/>
    </row>
    <row r="44" spans="1:15" ht="15.45" customHeight="1" thickBot="1" x14ac:dyDescent="0.3">
      <c r="A44" s="85"/>
      <c r="B44" s="289">
        <v>4</v>
      </c>
      <c r="C44" s="290"/>
      <c r="D44" s="291"/>
      <c r="E44" s="265" t="s">
        <v>45</v>
      </c>
      <c r="F44" s="265"/>
      <c r="G44" s="86">
        <f>$B$44*G41</f>
        <v>12</v>
      </c>
      <c r="H44" s="87"/>
      <c r="I44" s="142">
        <v>35</v>
      </c>
      <c r="J44" s="88">
        <f>$G$44*$I$44</f>
        <v>420</v>
      </c>
      <c r="K44" s="81"/>
      <c r="L44" s="61" t="s">
        <v>26</v>
      </c>
      <c r="O44" s="33"/>
    </row>
    <row r="45" spans="1:15" ht="15.45" customHeight="1" x14ac:dyDescent="0.25">
      <c r="A45" s="268" t="s">
        <v>46</v>
      </c>
      <c r="B45" s="269"/>
      <c r="C45" s="269"/>
      <c r="D45" s="269"/>
      <c r="E45" s="269"/>
      <c r="F45" s="269"/>
      <c r="G45" s="269"/>
      <c r="H45" s="269"/>
      <c r="I45" s="269"/>
      <c r="J45" s="269"/>
      <c r="K45" s="81"/>
      <c r="O45" s="33"/>
    </row>
    <row r="46" spans="1:15" ht="23.55" customHeight="1" thickBot="1" x14ac:dyDescent="0.25">
      <c r="A46" s="270" t="s">
        <v>47</v>
      </c>
      <c r="B46" s="271"/>
      <c r="C46" s="271"/>
      <c r="D46" s="271"/>
      <c r="E46" s="278"/>
      <c r="F46" s="278"/>
      <c r="G46" s="278"/>
      <c r="H46" s="278"/>
      <c r="I46" s="89" t="s">
        <v>48</v>
      </c>
      <c r="J46" s="90"/>
      <c r="K46" s="81"/>
      <c r="O46" s="33"/>
    </row>
    <row r="47" spans="1:15" ht="14.55" customHeight="1" thickBot="1" x14ac:dyDescent="0.3">
      <c r="A47" s="91"/>
      <c r="B47" s="292">
        <v>0</v>
      </c>
      <c r="C47" s="293"/>
      <c r="D47" s="294"/>
      <c r="E47" s="92"/>
      <c r="F47" s="295" t="s">
        <v>49</v>
      </c>
      <c r="G47" s="295"/>
      <c r="H47" s="296"/>
      <c r="I47" s="142">
        <v>7.6</v>
      </c>
      <c r="J47" s="93">
        <f>$G$41*$I$47</f>
        <v>22.799999999999997</v>
      </c>
      <c r="K47" s="79">
        <f>($J$44+$J$47)/$J$109</f>
        <v>2.9604625774308106E-2</v>
      </c>
      <c r="O47" s="72" t="s">
        <v>298</v>
      </c>
    </row>
    <row r="48" spans="1:15" ht="3.45" customHeight="1" thickBot="1" x14ac:dyDescent="0.3">
      <c r="A48" s="53"/>
      <c r="B48" s="54"/>
      <c r="C48" s="54"/>
      <c r="D48" s="54"/>
      <c r="E48" s="54"/>
      <c r="F48" s="54"/>
      <c r="G48" s="54"/>
      <c r="H48" s="54"/>
      <c r="I48" s="54"/>
      <c r="J48" s="54"/>
      <c r="K48" s="54"/>
      <c r="O48" s="33"/>
    </row>
    <row r="49" spans="1:15" ht="34.950000000000003" customHeight="1" x14ac:dyDescent="0.25">
      <c r="A49" s="254" t="s">
        <v>51</v>
      </c>
      <c r="B49" s="255"/>
      <c r="C49" s="255"/>
      <c r="D49" s="255"/>
      <c r="E49" s="255"/>
      <c r="F49" s="255"/>
      <c r="G49" s="255"/>
      <c r="H49" s="255"/>
      <c r="I49" s="255"/>
      <c r="J49" s="255"/>
      <c r="K49" s="256"/>
      <c r="O49" s="33"/>
    </row>
    <row r="50" spans="1:15" ht="43.2" customHeight="1" thickBot="1" x14ac:dyDescent="0.25">
      <c r="A50" s="277"/>
      <c r="B50" s="278"/>
      <c r="C50" s="278"/>
      <c r="D50" s="278"/>
      <c r="E50" s="278"/>
      <c r="F50" s="94" t="s">
        <v>52</v>
      </c>
      <c r="G50" s="95" t="s">
        <v>53</v>
      </c>
      <c r="H50" s="96" t="s">
        <v>54</v>
      </c>
      <c r="I50" s="96" t="s">
        <v>55</v>
      </c>
      <c r="J50" s="41" t="s">
        <v>56</v>
      </c>
      <c r="K50" s="69"/>
      <c r="O50" s="33"/>
    </row>
    <row r="51" spans="1:15" ht="14.55" customHeight="1" thickBot="1" x14ac:dyDescent="0.3">
      <c r="A51" s="279" t="s">
        <v>57</v>
      </c>
      <c r="B51" s="280"/>
      <c r="C51" s="280"/>
      <c r="D51" s="280"/>
      <c r="E51" s="97"/>
      <c r="F51" s="143">
        <v>0</v>
      </c>
      <c r="G51" s="145">
        <v>0</v>
      </c>
      <c r="H51" s="98">
        <f>F51/$I$17</f>
        <v>0</v>
      </c>
      <c r="I51" s="99" t="e">
        <f>$F$51/$G$17</f>
        <v>#DIV/0!</v>
      </c>
      <c r="J51" s="100">
        <f>$G$51*$F$51</f>
        <v>0</v>
      </c>
      <c r="K51" s="60"/>
      <c r="L51" s="61" t="s">
        <v>26</v>
      </c>
      <c r="O51" s="33"/>
    </row>
    <row r="52" spans="1:15" ht="13.95" customHeight="1" thickBot="1" x14ac:dyDescent="0.3">
      <c r="A52" s="281"/>
      <c r="B52" s="282"/>
      <c r="C52" s="283"/>
      <c r="D52" s="97"/>
      <c r="E52" s="97"/>
      <c r="F52" s="144">
        <v>0</v>
      </c>
      <c r="G52" s="146">
        <v>0</v>
      </c>
      <c r="H52" s="98">
        <f>F52/$I$17</f>
        <v>0</v>
      </c>
      <c r="I52" s="99" t="e">
        <f>$F$52/$G$17</f>
        <v>#DIV/0!</v>
      </c>
      <c r="J52" s="100">
        <f>G52*F52</f>
        <v>0</v>
      </c>
      <c r="K52" s="101"/>
      <c r="O52" s="33"/>
    </row>
    <row r="53" spans="1:15" ht="13.95" customHeight="1" x14ac:dyDescent="0.25">
      <c r="A53" s="102"/>
      <c r="B53" s="103"/>
      <c r="C53" s="103"/>
      <c r="D53" s="103"/>
      <c r="E53" s="103"/>
      <c r="F53" s="103"/>
      <c r="G53" s="284" t="s">
        <v>58</v>
      </c>
      <c r="H53" s="285"/>
      <c r="I53" s="285"/>
      <c r="J53" s="104" t="e">
        <f>$J$54/$I$19/$G$13</f>
        <v>#DIV/0!</v>
      </c>
      <c r="K53" s="60"/>
      <c r="O53" s="33"/>
    </row>
    <row r="54" spans="1:15" ht="13.95" customHeight="1" thickBot="1" x14ac:dyDescent="0.3">
      <c r="A54" s="286" t="s">
        <v>38</v>
      </c>
      <c r="B54" s="287"/>
      <c r="C54" s="287"/>
      <c r="D54" s="287"/>
      <c r="E54" s="287"/>
      <c r="F54" s="287"/>
      <c r="G54" s="287"/>
      <c r="H54" s="287"/>
      <c r="I54" s="288"/>
      <c r="J54" s="105">
        <f>SUM($J$51:$J$52)</f>
        <v>0</v>
      </c>
      <c r="K54" s="79">
        <f>$J$54/$J$109</f>
        <v>0</v>
      </c>
      <c r="O54" s="33"/>
    </row>
    <row r="55" spans="1:15" ht="15" customHeight="1" thickBot="1" x14ac:dyDescent="0.3">
      <c r="A55" s="300"/>
      <c r="B55" s="300"/>
      <c r="C55" s="300"/>
      <c r="D55" s="300"/>
      <c r="E55" s="300"/>
      <c r="F55" s="300"/>
      <c r="G55" s="300"/>
      <c r="H55" s="300"/>
      <c r="I55" s="300"/>
      <c r="J55" s="300"/>
      <c r="K55" s="300"/>
      <c r="O55" s="33"/>
    </row>
    <row r="56" spans="1:15" ht="37.950000000000003" customHeight="1" x14ac:dyDescent="0.25">
      <c r="A56" s="254" t="s">
        <v>59</v>
      </c>
      <c r="B56" s="255"/>
      <c r="C56" s="255"/>
      <c r="D56" s="255"/>
      <c r="E56" s="255"/>
      <c r="F56" s="255"/>
      <c r="G56" s="255"/>
      <c r="H56" s="255"/>
      <c r="I56" s="255"/>
      <c r="J56" s="255"/>
      <c r="K56" s="256"/>
      <c r="O56" s="106"/>
    </row>
    <row r="57" spans="1:15" ht="12.45" customHeight="1" x14ac:dyDescent="0.25">
      <c r="A57" s="107"/>
      <c r="B57" s="108"/>
      <c r="C57" s="108"/>
      <c r="D57" s="108"/>
      <c r="E57" s="108"/>
      <c r="F57" s="109" t="s">
        <v>60</v>
      </c>
      <c r="G57" s="301"/>
      <c r="H57" s="301"/>
      <c r="I57" s="110" t="s">
        <v>61</v>
      </c>
      <c r="J57" s="110"/>
      <c r="K57" s="60"/>
      <c r="L57" s="183" t="s">
        <v>181</v>
      </c>
      <c r="M57" s="184"/>
      <c r="N57" s="183"/>
      <c r="O57" s="184" t="s">
        <v>184</v>
      </c>
    </row>
    <row r="58" spans="1:15" ht="10.95" customHeight="1" thickBot="1" x14ac:dyDescent="0.2">
      <c r="A58" s="107"/>
      <c r="B58" s="108"/>
      <c r="C58" s="108"/>
      <c r="D58" s="108"/>
      <c r="E58" s="108"/>
      <c r="F58" s="302" t="s">
        <v>62</v>
      </c>
      <c r="G58" s="303"/>
      <c r="H58" s="304"/>
      <c r="I58" s="109"/>
      <c r="J58" s="109"/>
      <c r="K58" s="60"/>
      <c r="O58" s="33"/>
    </row>
    <row r="59" spans="1:15" ht="15" customHeight="1" x14ac:dyDescent="0.25">
      <c r="A59" s="297" t="s">
        <v>170</v>
      </c>
      <c r="B59" s="298"/>
      <c r="C59" s="298"/>
      <c r="D59" s="298"/>
      <c r="E59" s="298"/>
      <c r="F59" s="147">
        <v>1</v>
      </c>
      <c r="G59" s="305"/>
      <c r="H59" s="305"/>
      <c r="I59" s="150">
        <v>45</v>
      </c>
      <c r="J59" s="88">
        <f>IF(F59="","1",F59)*IF(G59="","1",G59)*IF(I59="","1",I59)</f>
        <v>45</v>
      </c>
      <c r="K59" s="60"/>
      <c r="L59" s="61" t="s">
        <v>64</v>
      </c>
      <c r="O59" s="249" t="s">
        <v>65</v>
      </c>
    </row>
    <row r="60" spans="1:15" ht="15" customHeight="1" x14ac:dyDescent="0.25">
      <c r="A60" s="297" t="s">
        <v>171</v>
      </c>
      <c r="B60" s="298"/>
      <c r="C60" s="298"/>
      <c r="D60" s="298"/>
      <c r="E60" s="298"/>
      <c r="F60" s="148">
        <v>1</v>
      </c>
      <c r="G60" s="299"/>
      <c r="H60" s="299"/>
      <c r="I60" s="151">
        <v>24</v>
      </c>
      <c r="J60" s="88">
        <f>IF(F60="",1,F60)*IF(G60="",1,G60)*IF(I60="",1,I60)</f>
        <v>24</v>
      </c>
      <c r="K60" s="60"/>
      <c r="L60" s="61" t="s">
        <v>64</v>
      </c>
      <c r="O60" s="250"/>
    </row>
    <row r="61" spans="1:15" ht="15" customHeight="1" x14ac:dyDescent="0.25">
      <c r="A61" s="297" t="s">
        <v>172</v>
      </c>
      <c r="B61" s="298"/>
      <c r="C61" s="298"/>
      <c r="D61" s="298"/>
      <c r="E61" s="298"/>
      <c r="F61" s="148">
        <v>1</v>
      </c>
      <c r="G61" s="299"/>
      <c r="H61" s="299"/>
      <c r="I61" s="151">
        <v>5</v>
      </c>
      <c r="J61" s="88">
        <f>IF(F61="",1,F61)*IF(G61="",1,G61)*IF(I61="",1,I61)</f>
        <v>5</v>
      </c>
      <c r="K61" s="60"/>
      <c r="L61" s="61" t="s">
        <v>64</v>
      </c>
      <c r="O61" s="250"/>
    </row>
    <row r="62" spans="1:15" ht="15" customHeight="1" x14ac:dyDescent="0.25">
      <c r="A62" s="297" t="s">
        <v>173</v>
      </c>
      <c r="B62" s="298"/>
      <c r="C62" s="298"/>
      <c r="D62" s="298"/>
      <c r="E62" s="298"/>
      <c r="F62" s="148">
        <v>1</v>
      </c>
      <c r="G62" s="299"/>
      <c r="H62" s="299"/>
      <c r="I62" s="151">
        <v>38</v>
      </c>
      <c r="J62" s="88">
        <f>IF(F62="",1,F62)*IF(G62="",1,G62)*IF(I62="",1,I62)</f>
        <v>38</v>
      </c>
      <c r="K62" s="60"/>
      <c r="L62" s="61" t="s">
        <v>64</v>
      </c>
      <c r="O62" s="250"/>
    </row>
    <row r="63" spans="1:15" ht="14.55" customHeight="1" x14ac:dyDescent="0.25">
      <c r="A63" s="297"/>
      <c r="B63" s="298"/>
      <c r="C63" s="298"/>
      <c r="D63" s="298"/>
      <c r="E63" s="298"/>
      <c r="F63" s="148"/>
      <c r="G63" s="299"/>
      <c r="H63" s="299"/>
      <c r="I63" s="151">
        <v>0</v>
      </c>
      <c r="J63" s="88">
        <f>IF(F63="",1,F63)*IF(G63="",1,G63)*IF(I63="",1,I63)</f>
        <v>0</v>
      </c>
      <c r="K63" s="60"/>
      <c r="O63" s="33"/>
    </row>
    <row r="64" spans="1:15" ht="15" customHeight="1" x14ac:dyDescent="0.25">
      <c r="A64" s="297"/>
      <c r="B64" s="298"/>
      <c r="C64" s="298"/>
      <c r="D64" s="298"/>
      <c r="E64" s="298"/>
      <c r="F64" s="148"/>
      <c r="G64" s="299"/>
      <c r="H64" s="299"/>
      <c r="I64" s="151">
        <v>0</v>
      </c>
      <c r="J64" s="88">
        <f>(IF(F64="","1",F64))*(IF(G64="","1",G64))*(IF(I64="","1",I64))</f>
        <v>0</v>
      </c>
      <c r="K64" s="60"/>
      <c r="L64" s="61"/>
      <c r="O64" s="33"/>
    </row>
    <row r="65" spans="1:15" ht="15" customHeight="1" x14ac:dyDescent="0.25">
      <c r="A65" s="297"/>
      <c r="B65" s="298"/>
      <c r="C65" s="298"/>
      <c r="D65" s="298"/>
      <c r="E65" s="298"/>
      <c r="F65" s="148"/>
      <c r="G65" s="299"/>
      <c r="H65" s="299"/>
      <c r="I65" s="151">
        <v>0</v>
      </c>
      <c r="J65" s="88">
        <f>IF(F$65="",1,F65)*IF(G65="",1,G65)*IF(I65="",1,I65)</f>
        <v>0</v>
      </c>
      <c r="K65" s="60"/>
      <c r="L65" s="61"/>
      <c r="O65" s="33"/>
    </row>
    <row r="66" spans="1:15" ht="15" customHeight="1" x14ac:dyDescent="0.25">
      <c r="A66" s="297"/>
      <c r="B66" s="298"/>
      <c r="C66" s="298"/>
      <c r="D66" s="298"/>
      <c r="E66" s="298"/>
      <c r="F66" s="148"/>
      <c r="G66" s="299"/>
      <c r="H66" s="299"/>
      <c r="I66" s="151">
        <v>0</v>
      </c>
      <c r="J66" s="88">
        <f>IF(F$66="",1,F66)*IF(G66="",1,G66)*IF(I66="",1,I66)</f>
        <v>0</v>
      </c>
      <c r="K66" s="60"/>
      <c r="L66" s="61"/>
      <c r="O66" s="33"/>
    </row>
    <row r="67" spans="1:15" ht="15" customHeight="1" x14ac:dyDescent="0.25">
      <c r="A67" s="297"/>
      <c r="B67" s="298"/>
      <c r="C67" s="298"/>
      <c r="D67" s="298"/>
      <c r="E67" s="298"/>
      <c r="F67" s="148"/>
      <c r="G67" s="299"/>
      <c r="H67" s="299"/>
      <c r="I67" s="151">
        <v>0</v>
      </c>
      <c r="J67" s="88">
        <f>IF(F$67="",1,F67)*IF(G67="",1,G67)*IF(I67="",1,I67)</f>
        <v>0</v>
      </c>
      <c r="K67" s="60"/>
      <c r="L67" s="61"/>
      <c r="O67" s="33"/>
    </row>
    <row r="68" spans="1:15" ht="15" customHeight="1" x14ac:dyDescent="0.25">
      <c r="A68" s="306"/>
      <c r="B68" s="307"/>
      <c r="C68" s="307"/>
      <c r="D68" s="307"/>
      <c r="E68" s="308"/>
      <c r="F68" s="148"/>
      <c r="G68" s="299"/>
      <c r="H68" s="299"/>
      <c r="I68" s="151">
        <v>0</v>
      </c>
      <c r="J68" s="88">
        <f>IF(F68="",1,F68)*IF(G68="",1,G68)*IF(I68="",1,I68)</f>
        <v>0</v>
      </c>
      <c r="K68" s="60"/>
      <c r="O68" s="33"/>
    </row>
    <row r="69" spans="1:15" ht="15" customHeight="1" x14ac:dyDescent="0.25">
      <c r="A69" s="306"/>
      <c r="B69" s="307"/>
      <c r="C69" s="307"/>
      <c r="D69" s="307"/>
      <c r="E69" s="308"/>
      <c r="F69" s="148"/>
      <c r="G69" s="299"/>
      <c r="H69" s="299"/>
      <c r="I69" s="151">
        <v>0</v>
      </c>
      <c r="J69" s="88">
        <f>IF(F69="",1,F69)*IF(G69="",1,G69)*IF(I69="",1,I69)</f>
        <v>0</v>
      </c>
      <c r="K69" s="60"/>
      <c r="O69" s="33"/>
    </row>
    <row r="70" spans="1:15" ht="15" customHeight="1" thickBot="1" x14ac:dyDescent="0.3">
      <c r="A70" s="306"/>
      <c r="B70" s="307"/>
      <c r="C70" s="307"/>
      <c r="D70" s="307"/>
      <c r="E70" s="308"/>
      <c r="F70" s="149"/>
      <c r="G70" s="309"/>
      <c r="H70" s="309"/>
      <c r="I70" s="152">
        <v>0</v>
      </c>
      <c r="J70" s="88">
        <f>IF(F70="",1,F70)*IF(G70="",1,G70)*IF(I70="",1,I70)</f>
        <v>0</v>
      </c>
      <c r="K70" s="60"/>
      <c r="O70" s="33"/>
    </row>
    <row r="71" spans="1:15" ht="15" customHeight="1" thickBot="1" x14ac:dyDescent="0.3">
      <c r="A71" s="286" t="s">
        <v>38</v>
      </c>
      <c r="B71" s="287"/>
      <c r="C71" s="287"/>
      <c r="D71" s="287"/>
      <c r="E71" s="287"/>
      <c r="F71" s="287"/>
      <c r="G71" s="287"/>
      <c r="H71" s="287"/>
      <c r="I71" s="288"/>
      <c r="J71" s="105">
        <f>SUM($J$59:$J$70)</f>
        <v>112</v>
      </c>
      <c r="K71" s="79">
        <f>$J$71/$J$109</f>
        <v>7.4880715598972629E-3</v>
      </c>
      <c r="O71" s="33"/>
    </row>
    <row r="72" spans="1:15" ht="5.55" customHeight="1" thickBot="1" x14ac:dyDescent="0.3">
      <c r="A72" s="310"/>
      <c r="B72" s="310"/>
      <c r="C72" s="310"/>
      <c r="D72" s="310"/>
      <c r="E72" s="310"/>
      <c r="F72" s="310"/>
      <c r="G72" s="310"/>
      <c r="H72" s="310"/>
      <c r="I72" s="310"/>
      <c r="J72" s="310"/>
      <c r="K72" s="310"/>
      <c r="O72" s="33"/>
    </row>
    <row r="73" spans="1:15" ht="16.05" customHeight="1" thickBot="1" x14ac:dyDescent="0.3">
      <c r="A73" s="254" t="s">
        <v>68</v>
      </c>
      <c r="B73" s="255"/>
      <c r="C73" s="255"/>
      <c r="D73" s="255"/>
      <c r="E73" s="255"/>
      <c r="F73" s="255"/>
      <c r="G73" s="255"/>
      <c r="H73" s="255"/>
      <c r="I73" s="255"/>
      <c r="J73" s="255"/>
      <c r="K73" s="256"/>
      <c r="L73" s="183" t="s">
        <v>181</v>
      </c>
      <c r="M73" s="184"/>
      <c r="N73" s="183"/>
      <c r="O73" s="184" t="s">
        <v>183</v>
      </c>
    </row>
    <row r="74" spans="1:15" ht="24.45" customHeight="1" x14ac:dyDescent="0.25">
      <c r="A74" s="247" t="s">
        <v>69</v>
      </c>
      <c r="B74" s="248"/>
      <c r="C74" s="248"/>
      <c r="D74" s="154" t="s">
        <v>70</v>
      </c>
      <c r="E74" s="153">
        <v>25</v>
      </c>
      <c r="F74" s="155" t="s">
        <v>25</v>
      </c>
      <c r="G74" s="156">
        <v>200</v>
      </c>
      <c r="H74" s="111" t="s">
        <v>71</v>
      </c>
      <c r="I74" s="159">
        <v>0.04</v>
      </c>
      <c r="J74" s="88">
        <f>G74*I74*E74</f>
        <v>200</v>
      </c>
      <c r="K74" s="71"/>
      <c r="L74" s="61" t="s">
        <v>72</v>
      </c>
      <c r="O74" s="249" t="s">
        <v>73</v>
      </c>
    </row>
    <row r="75" spans="1:15" ht="24.45" customHeight="1" x14ac:dyDescent="0.25">
      <c r="A75" s="247" t="s">
        <v>74</v>
      </c>
      <c r="B75" s="248"/>
      <c r="C75" s="248"/>
      <c r="D75" s="154" t="s">
        <v>70</v>
      </c>
      <c r="E75" s="153"/>
      <c r="F75" s="155" t="s">
        <v>25</v>
      </c>
      <c r="G75" s="157"/>
      <c r="H75" s="111" t="s">
        <v>71</v>
      </c>
      <c r="I75" s="160">
        <v>0</v>
      </c>
      <c r="J75" s="88">
        <f>I75*G75</f>
        <v>0</v>
      </c>
      <c r="K75" s="71"/>
      <c r="O75" s="249"/>
    </row>
    <row r="76" spans="1:15" ht="16.95" customHeight="1" x14ac:dyDescent="0.25">
      <c r="A76" s="297"/>
      <c r="B76" s="298"/>
      <c r="C76" s="298"/>
      <c r="D76" s="154" t="s">
        <v>70</v>
      </c>
      <c r="E76" s="153"/>
      <c r="F76" s="155" t="s">
        <v>25</v>
      </c>
      <c r="G76" s="157"/>
      <c r="H76" s="111" t="s">
        <v>71</v>
      </c>
      <c r="I76" s="160">
        <v>0</v>
      </c>
      <c r="J76" s="88">
        <f t="shared" ref="J76:J77" si="2">I76*G76</f>
        <v>0</v>
      </c>
      <c r="K76" s="71"/>
      <c r="O76" s="249"/>
    </row>
    <row r="77" spans="1:15" ht="13.8" thickBot="1" x14ac:dyDescent="0.3">
      <c r="A77" s="297"/>
      <c r="B77" s="298"/>
      <c r="C77" s="298"/>
      <c r="D77" s="154" t="s">
        <v>70</v>
      </c>
      <c r="E77" s="153"/>
      <c r="F77" s="155" t="s">
        <v>25</v>
      </c>
      <c r="G77" s="158"/>
      <c r="H77" s="111" t="s">
        <v>71</v>
      </c>
      <c r="I77" s="161">
        <v>0</v>
      </c>
      <c r="J77" s="88">
        <f t="shared" si="2"/>
        <v>0</v>
      </c>
      <c r="K77" s="71"/>
      <c r="O77" s="72" t="s">
        <v>75</v>
      </c>
    </row>
    <row r="78" spans="1:15" ht="16.2" customHeight="1" thickBot="1" x14ac:dyDescent="0.3">
      <c r="A78" s="286" t="s">
        <v>38</v>
      </c>
      <c r="B78" s="287"/>
      <c r="C78" s="287"/>
      <c r="D78" s="287"/>
      <c r="E78" s="287"/>
      <c r="F78" s="287"/>
      <c r="G78" s="287"/>
      <c r="H78" s="287"/>
      <c r="I78" s="288"/>
      <c r="J78" s="105">
        <f>SUM(J74:J77)</f>
        <v>200</v>
      </c>
      <c r="K78" s="79">
        <f>$J$78/$J$109</f>
        <v>1.3371556356959398E-2</v>
      </c>
      <c r="O78" s="33"/>
    </row>
    <row r="79" spans="1:15" ht="5.55" customHeight="1" thickBot="1" x14ac:dyDescent="0.3">
      <c r="A79" s="310"/>
      <c r="B79" s="310"/>
      <c r="C79" s="310"/>
      <c r="D79" s="310"/>
      <c r="E79" s="310"/>
      <c r="F79" s="310"/>
      <c r="G79" s="310"/>
      <c r="H79" s="310"/>
      <c r="I79" s="310"/>
      <c r="J79" s="310"/>
      <c r="K79" s="310"/>
      <c r="O79" s="33"/>
    </row>
    <row r="80" spans="1:15" ht="13.8" customHeight="1" thickBot="1" x14ac:dyDescent="0.3">
      <c r="A80" s="254" t="s">
        <v>76</v>
      </c>
      <c r="B80" s="255"/>
      <c r="C80" s="255"/>
      <c r="D80" s="255"/>
      <c r="E80" s="255"/>
      <c r="F80" s="255"/>
      <c r="G80" s="255"/>
      <c r="H80" s="255"/>
      <c r="I80" s="255"/>
      <c r="J80" s="255"/>
      <c r="K80" s="256"/>
      <c r="O80" s="33"/>
    </row>
    <row r="81" spans="1:27" ht="13.95" customHeight="1" thickBot="1" x14ac:dyDescent="0.3">
      <c r="A81" s="281"/>
      <c r="B81" s="282"/>
      <c r="C81" s="283"/>
      <c r="D81" s="103"/>
      <c r="E81" s="97"/>
      <c r="F81" s="154" t="s">
        <v>77</v>
      </c>
      <c r="G81" s="156">
        <v>0</v>
      </c>
      <c r="H81" s="112" t="s">
        <v>78</v>
      </c>
      <c r="I81" s="159">
        <v>0</v>
      </c>
      <c r="J81" s="88">
        <f>$G$81*$I$81</f>
        <v>0</v>
      </c>
      <c r="K81" s="101"/>
      <c r="O81" s="46" t="s">
        <v>79</v>
      </c>
    </row>
    <row r="82" spans="1:27" ht="13.95" customHeight="1" thickBot="1" x14ac:dyDescent="0.3">
      <c r="A82" s="281"/>
      <c r="B82" s="282"/>
      <c r="C82" s="283"/>
      <c r="D82" s="97"/>
      <c r="E82" s="97"/>
      <c r="F82" s="154" t="s">
        <v>77</v>
      </c>
      <c r="G82" s="158">
        <v>0</v>
      </c>
      <c r="H82" s="112" t="s">
        <v>78</v>
      </c>
      <c r="I82" s="161">
        <v>0</v>
      </c>
      <c r="J82" s="88">
        <f>$G$82*$I$82</f>
        <v>0</v>
      </c>
      <c r="K82" s="101"/>
      <c r="O82" s="33"/>
    </row>
    <row r="83" spans="1:27" ht="13.95" customHeight="1" thickBot="1" x14ac:dyDescent="0.3">
      <c r="A83" s="286" t="s">
        <v>38</v>
      </c>
      <c r="B83" s="287"/>
      <c r="C83" s="287"/>
      <c r="D83" s="287"/>
      <c r="E83" s="287"/>
      <c r="F83" s="287"/>
      <c r="G83" s="287"/>
      <c r="H83" s="287"/>
      <c r="I83" s="288"/>
      <c r="J83" s="113">
        <f>SUM(J81:J82)</f>
        <v>0</v>
      </c>
      <c r="K83" s="79">
        <f>$J$83/$J$109</f>
        <v>0</v>
      </c>
      <c r="O83" s="33"/>
    </row>
    <row r="84" spans="1:27" ht="5.55" customHeight="1" thickBot="1" x14ac:dyDescent="0.3">
      <c r="A84" s="310"/>
      <c r="B84" s="310"/>
      <c r="C84" s="310"/>
      <c r="D84" s="310"/>
      <c r="E84" s="310"/>
      <c r="F84" s="310"/>
      <c r="G84" s="310"/>
      <c r="H84" s="310"/>
      <c r="I84" s="310"/>
      <c r="J84" s="310"/>
      <c r="K84" s="310"/>
      <c r="O84" s="33"/>
    </row>
    <row r="85" spans="1:27" ht="15" customHeight="1" thickBot="1" x14ac:dyDescent="0.3">
      <c r="A85" s="254" t="s">
        <v>80</v>
      </c>
      <c r="B85" s="255"/>
      <c r="C85" s="255"/>
      <c r="D85" s="255"/>
      <c r="E85" s="255"/>
      <c r="F85" s="255"/>
      <c r="G85" s="255"/>
      <c r="H85" s="255"/>
      <c r="I85" s="255"/>
      <c r="J85" s="255"/>
      <c r="K85" s="256"/>
      <c r="L85" s="183" t="s">
        <v>181</v>
      </c>
      <c r="M85" s="184"/>
      <c r="N85" s="183"/>
      <c r="O85" s="184" t="s">
        <v>185</v>
      </c>
    </row>
    <row r="86" spans="1:27" ht="15" customHeight="1" thickBot="1" x14ac:dyDescent="0.3">
      <c r="A86" s="362" t="s">
        <v>81</v>
      </c>
      <c r="B86" s="363"/>
      <c r="C86" s="363"/>
      <c r="D86" s="363"/>
      <c r="E86" s="162">
        <v>0.24</v>
      </c>
      <c r="F86" s="114" t="s">
        <v>82</v>
      </c>
      <c r="G86" s="364" t="s">
        <v>83</v>
      </c>
      <c r="H86" s="364"/>
      <c r="I86" s="364"/>
      <c r="J86" s="115">
        <f>'4. Gemeinkosten'!L49</f>
        <v>4296.5836526181356</v>
      </c>
      <c r="K86" s="116">
        <f>$J$86/$J$109</f>
        <v>0.28726005226686929</v>
      </c>
      <c r="L86" s="61" t="s">
        <v>84</v>
      </c>
      <c r="O86" s="249" t="s">
        <v>85</v>
      </c>
    </row>
    <row r="87" spans="1:27" ht="24" customHeight="1" x14ac:dyDescent="0.25">
      <c r="A87" s="313" t="s">
        <v>86</v>
      </c>
      <c r="B87" s="314"/>
      <c r="C87" s="314"/>
      <c r="D87" s="314"/>
      <c r="E87" s="314"/>
      <c r="F87" s="314"/>
      <c r="G87" s="314"/>
      <c r="H87" s="314"/>
      <c r="I87" s="314"/>
      <c r="J87" s="117">
        <f>$J$86/$I$19/(I17/4.33)</f>
        <v>59.628869281527336</v>
      </c>
      <c r="K87" s="116"/>
      <c r="O87" s="249"/>
    </row>
    <row r="88" spans="1:27" ht="10.95" customHeight="1" x14ac:dyDescent="0.25">
      <c r="A88" s="315" t="s">
        <v>87</v>
      </c>
      <c r="B88" s="316"/>
      <c r="C88" s="316"/>
      <c r="D88" s="316"/>
      <c r="E88" s="316"/>
      <c r="F88" s="316"/>
      <c r="G88" s="316"/>
      <c r="H88" s="316"/>
      <c r="I88" s="316"/>
      <c r="J88" s="316"/>
      <c r="K88" s="69"/>
      <c r="O88" s="311"/>
    </row>
    <row r="89" spans="1:27" s="119" customFormat="1" ht="10.050000000000001" customHeight="1" x14ac:dyDescent="0.25">
      <c r="A89" s="317" t="s">
        <v>88</v>
      </c>
      <c r="B89" s="318"/>
      <c r="C89" s="318"/>
      <c r="D89" s="318"/>
      <c r="E89" s="318"/>
      <c r="F89" s="318"/>
      <c r="G89" s="318"/>
      <c r="H89" s="318"/>
      <c r="I89" s="318"/>
      <c r="J89" s="318"/>
      <c r="K89" s="118"/>
      <c r="M89" s="120"/>
      <c r="O89" s="311"/>
      <c r="P89"/>
      <c r="Q89"/>
      <c r="R89"/>
      <c r="S89"/>
      <c r="T89"/>
      <c r="U89"/>
      <c r="V89"/>
      <c r="W89"/>
      <c r="X89"/>
      <c r="Y89"/>
      <c r="Z89"/>
      <c r="AA89"/>
    </row>
    <row r="90" spans="1:27" s="119" customFormat="1" ht="10.95" customHeight="1" x14ac:dyDescent="0.25">
      <c r="A90" s="317" t="s">
        <v>89</v>
      </c>
      <c r="B90" s="318"/>
      <c r="C90" s="318"/>
      <c r="D90" s="318"/>
      <c r="E90" s="318"/>
      <c r="F90" s="318"/>
      <c r="G90" s="318"/>
      <c r="H90" s="318"/>
      <c r="I90" s="318"/>
      <c r="J90" s="318"/>
      <c r="K90" s="118"/>
      <c r="M90" s="120"/>
      <c r="O90" s="311"/>
      <c r="P90"/>
      <c r="Q90"/>
      <c r="R90"/>
      <c r="S90"/>
      <c r="T90"/>
      <c r="U90"/>
      <c r="V90"/>
      <c r="W90"/>
      <c r="X90"/>
      <c r="Y90"/>
      <c r="Z90"/>
      <c r="AA90"/>
    </row>
    <row r="91" spans="1:27" s="119" customFormat="1" ht="10.95" customHeight="1" x14ac:dyDescent="0.25">
      <c r="A91" s="317" t="s">
        <v>90</v>
      </c>
      <c r="B91" s="318"/>
      <c r="C91" s="318"/>
      <c r="D91" s="318"/>
      <c r="E91" s="318"/>
      <c r="F91" s="318"/>
      <c r="G91" s="318"/>
      <c r="H91" s="318"/>
      <c r="I91" s="318"/>
      <c r="J91" s="318"/>
      <c r="K91" s="118"/>
      <c r="M91" s="120"/>
      <c r="O91" s="311"/>
      <c r="P91"/>
      <c r="Q91"/>
      <c r="R91"/>
      <c r="S91"/>
      <c r="T91"/>
      <c r="U91"/>
      <c r="V91"/>
      <c r="W91"/>
      <c r="X91"/>
      <c r="Y91"/>
      <c r="Z91"/>
      <c r="AA91"/>
    </row>
    <row r="92" spans="1:27" s="119" customFormat="1" ht="10.95" customHeight="1" x14ac:dyDescent="0.25">
      <c r="A92" s="317" t="s">
        <v>91</v>
      </c>
      <c r="B92" s="318"/>
      <c r="C92" s="318"/>
      <c r="D92" s="318"/>
      <c r="E92" s="318"/>
      <c r="F92" s="318"/>
      <c r="G92" s="318"/>
      <c r="H92" s="318"/>
      <c r="I92" s="318"/>
      <c r="J92" s="318"/>
      <c r="K92" s="118"/>
      <c r="M92" s="120"/>
      <c r="O92" s="312"/>
      <c r="P92"/>
      <c r="Q92"/>
      <c r="R92"/>
      <c r="S92"/>
      <c r="T92"/>
      <c r="U92"/>
      <c r="V92"/>
      <c r="W92"/>
      <c r="X92"/>
      <c r="Y92"/>
      <c r="Z92"/>
      <c r="AA92"/>
    </row>
    <row r="93" spans="1:27" s="119" customFormat="1" ht="10.050000000000001" customHeight="1" x14ac:dyDescent="0.25">
      <c r="A93" s="317" t="s">
        <v>92</v>
      </c>
      <c r="B93" s="318"/>
      <c r="C93" s="318"/>
      <c r="D93" s="318"/>
      <c r="E93" s="318"/>
      <c r="F93" s="318"/>
      <c r="G93" s="318"/>
      <c r="H93" s="318"/>
      <c r="I93" s="318"/>
      <c r="J93" s="318"/>
      <c r="K93" s="118"/>
      <c r="M93" s="120"/>
      <c r="O93" s="33"/>
      <c r="P93"/>
      <c r="Q93"/>
      <c r="R93"/>
      <c r="S93"/>
      <c r="T93"/>
      <c r="U93"/>
      <c r="V93"/>
      <c r="W93"/>
      <c r="X93"/>
      <c r="Y93"/>
      <c r="Z93"/>
      <c r="AA93"/>
    </row>
    <row r="94" spans="1:27" s="119" customFormat="1" ht="10.95" customHeight="1" x14ac:dyDescent="0.25">
      <c r="A94" s="317" t="s">
        <v>93</v>
      </c>
      <c r="B94" s="318"/>
      <c r="C94" s="318"/>
      <c r="D94" s="318"/>
      <c r="E94" s="318"/>
      <c r="F94" s="318"/>
      <c r="G94" s="318"/>
      <c r="H94" s="318"/>
      <c r="I94" s="318"/>
      <c r="J94" s="318"/>
      <c r="K94" s="118"/>
      <c r="M94" s="120"/>
      <c r="O94" s="33"/>
      <c r="P94"/>
      <c r="Q94"/>
      <c r="R94"/>
      <c r="S94"/>
      <c r="T94"/>
      <c r="U94"/>
      <c r="V94"/>
      <c r="W94"/>
      <c r="X94"/>
      <c r="Y94"/>
      <c r="Z94"/>
      <c r="AA94"/>
    </row>
    <row r="95" spans="1:27" ht="5.55" customHeight="1" thickBot="1" x14ac:dyDescent="0.3">
      <c r="A95" s="310"/>
      <c r="B95" s="310"/>
      <c r="C95" s="310"/>
      <c r="D95" s="310"/>
      <c r="E95" s="310"/>
      <c r="F95" s="310"/>
      <c r="G95" s="310"/>
      <c r="H95" s="310"/>
      <c r="I95" s="310"/>
      <c r="J95" s="310"/>
      <c r="K95" s="310"/>
      <c r="O95" s="33"/>
    </row>
    <row r="96" spans="1:27" ht="14.55" customHeight="1" x14ac:dyDescent="0.25">
      <c r="A96" s="254" t="s">
        <v>94</v>
      </c>
      <c r="B96" s="255"/>
      <c r="C96" s="255"/>
      <c r="D96" s="255"/>
      <c r="E96" s="255"/>
      <c r="F96" s="255"/>
      <c r="G96" s="255"/>
      <c r="H96" s="255"/>
      <c r="I96" s="255"/>
      <c r="J96" s="255"/>
      <c r="K96" s="256"/>
      <c r="O96" s="33"/>
    </row>
    <row r="97" spans="1:27" ht="15.45" customHeight="1" x14ac:dyDescent="0.25">
      <c r="A97" s="359" t="s">
        <v>95</v>
      </c>
      <c r="B97" s="360"/>
      <c r="C97" s="360"/>
      <c r="D97" s="360"/>
      <c r="E97" s="361"/>
      <c r="F97" s="154" t="s">
        <v>77</v>
      </c>
      <c r="G97" s="163">
        <v>1</v>
      </c>
      <c r="H97" s="121" t="s">
        <v>78</v>
      </c>
      <c r="I97" s="166">
        <v>42</v>
      </c>
      <c r="J97" s="100">
        <f>G97*I97</f>
        <v>42</v>
      </c>
      <c r="K97" s="60"/>
      <c r="O97" s="219" t="s">
        <v>300</v>
      </c>
    </row>
    <row r="98" spans="1:27" ht="15.45" customHeight="1" thickBot="1" x14ac:dyDescent="0.3">
      <c r="A98" s="328"/>
      <c r="B98" s="329"/>
      <c r="C98" s="329"/>
      <c r="D98" s="329"/>
      <c r="E98" s="330"/>
      <c r="F98" s="164" t="s">
        <v>77</v>
      </c>
      <c r="G98" s="165">
        <v>0</v>
      </c>
      <c r="H98" s="122" t="s">
        <v>78</v>
      </c>
      <c r="I98" s="166">
        <v>0</v>
      </c>
      <c r="J98" s="93">
        <f>G98*I98</f>
        <v>0</v>
      </c>
      <c r="K98" s="66"/>
      <c r="O98" s="33"/>
    </row>
    <row r="99" spans="1:27" ht="5.55" customHeight="1" thickBot="1" x14ac:dyDescent="0.3">
      <c r="A99" s="310"/>
      <c r="B99" s="310"/>
      <c r="C99" s="310"/>
      <c r="D99" s="310"/>
      <c r="E99" s="310"/>
      <c r="F99" s="310"/>
      <c r="G99" s="310"/>
      <c r="H99" s="310"/>
      <c r="I99" s="310"/>
      <c r="J99" s="310"/>
      <c r="K99" s="310"/>
      <c r="O99" s="33"/>
    </row>
    <row r="100" spans="1:27" ht="10.95" customHeight="1" thickBot="1" x14ac:dyDescent="0.3">
      <c r="A100" s="321" t="s">
        <v>96</v>
      </c>
      <c r="B100" s="322"/>
      <c r="C100" s="322"/>
      <c r="D100" s="322"/>
      <c r="E100" s="322"/>
      <c r="F100" s="322"/>
      <c r="G100" s="322"/>
      <c r="H100" s="322"/>
      <c r="I100" s="322"/>
      <c r="J100" s="322"/>
      <c r="K100" s="323"/>
      <c r="O100" s="33"/>
    </row>
    <row r="101" spans="1:27" ht="25.95" customHeight="1" thickBot="1" x14ac:dyDescent="0.3">
      <c r="A101" s="331" t="s">
        <v>97</v>
      </c>
      <c r="B101" s="332"/>
      <c r="C101" s="332"/>
      <c r="D101" s="332"/>
      <c r="E101" s="333">
        <v>0.1</v>
      </c>
      <c r="F101" s="334"/>
      <c r="G101" s="335" t="s">
        <v>82</v>
      </c>
      <c r="H101" s="336"/>
      <c r="I101" s="123"/>
      <c r="J101" s="115">
        <f>SUM(J24+J25+J37+J44+J47+J54+J71+J78+J83+J86+J97+J98)*E101</f>
        <v>1359.7383652618137</v>
      </c>
      <c r="K101" s="124"/>
      <c r="O101" s="319" t="s">
        <v>98</v>
      </c>
    </row>
    <row r="102" spans="1:27" ht="5.55" customHeight="1" thickBot="1" x14ac:dyDescent="0.3">
      <c r="A102" s="310"/>
      <c r="B102" s="310"/>
      <c r="C102" s="310"/>
      <c r="D102" s="310"/>
      <c r="E102" s="320"/>
      <c r="F102" s="320"/>
      <c r="G102" s="320"/>
      <c r="H102" s="320"/>
      <c r="I102" s="310"/>
      <c r="J102" s="310"/>
      <c r="K102" s="310"/>
      <c r="O102" s="319"/>
    </row>
    <row r="103" spans="1:27" ht="16.05" customHeight="1" thickBot="1" x14ac:dyDescent="0.3">
      <c r="A103" s="321" t="s">
        <v>99</v>
      </c>
      <c r="B103" s="322"/>
      <c r="C103" s="322"/>
      <c r="D103" s="322"/>
      <c r="E103" s="322"/>
      <c r="F103" s="322"/>
      <c r="G103" s="322"/>
      <c r="H103" s="322"/>
      <c r="I103" s="322"/>
      <c r="J103" s="322"/>
      <c r="K103" s="323"/>
      <c r="O103" s="319"/>
    </row>
    <row r="104" spans="1:27" s="49" customFormat="1" ht="18" customHeight="1" x14ac:dyDescent="0.25">
      <c r="A104" s="324" t="s">
        <v>100</v>
      </c>
      <c r="B104" s="325"/>
      <c r="C104" s="325"/>
      <c r="D104" s="325"/>
      <c r="E104" s="325"/>
      <c r="F104" s="325"/>
      <c r="G104" s="326" t="s">
        <v>101</v>
      </c>
      <c r="H104" s="325"/>
      <c r="I104" s="168" t="s">
        <v>102</v>
      </c>
      <c r="J104" s="169">
        <v>0</v>
      </c>
      <c r="K104" s="170"/>
      <c r="M104" s="106"/>
      <c r="O104" s="72" t="s">
        <v>103</v>
      </c>
      <c r="P104"/>
      <c r="Q104"/>
      <c r="R104"/>
      <c r="S104"/>
      <c r="T104"/>
      <c r="U104"/>
      <c r="V104"/>
      <c r="W104"/>
      <c r="X104"/>
      <c r="Y104"/>
      <c r="Z104"/>
      <c r="AA104"/>
    </row>
    <row r="105" spans="1:27" ht="19.05" customHeight="1" x14ac:dyDescent="0.25">
      <c r="A105" s="327" t="s">
        <v>104</v>
      </c>
      <c r="B105" s="327"/>
      <c r="C105" s="327"/>
      <c r="D105" s="327"/>
      <c r="E105" s="327"/>
      <c r="F105" s="327"/>
      <c r="G105" s="327"/>
      <c r="H105" s="327"/>
      <c r="I105" s="327"/>
      <c r="J105" s="327"/>
      <c r="K105" s="327"/>
      <c r="O105" s="33"/>
    </row>
    <row r="106" spans="1:27" ht="16.95" customHeight="1" x14ac:dyDescent="0.25">
      <c r="A106" s="351"/>
      <c r="B106" s="352"/>
      <c r="C106" s="352"/>
      <c r="D106" s="352"/>
      <c r="E106" s="352"/>
      <c r="F106" s="172" t="s">
        <v>105</v>
      </c>
      <c r="G106" s="171"/>
      <c r="H106" s="172" t="s">
        <v>78</v>
      </c>
      <c r="I106" s="171"/>
      <c r="J106" s="173">
        <f>SUM(G106*I106)</f>
        <v>0</v>
      </c>
      <c r="K106" s="353"/>
      <c r="O106" s="33"/>
    </row>
    <row r="107" spans="1:27" ht="16.95" customHeight="1" x14ac:dyDescent="0.25">
      <c r="A107" s="351"/>
      <c r="B107" s="352"/>
      <c r="C107" s="352"/>
      <c r="D107" s="352"/>
      <c r="E107" s="352"/>
      <c r="F107" s="172" t="s">
        <v>105</v>
      </c>
      <c r="G107" s="171"/>
      <c r="H107" s="172" t="s">
        <v>78</v>
      </c>
      <c r="I107" s="171"/>
      <c r="J107" s="173">
        <f t="shared" ref="J107:J108" si="3">SUM(G107*I107)</f>
        <v>0</v>
      </c>
      <c r="K107" s="353"/>
      <c r="O107" s="33"/>
    </row>
    <row r="108" spans="1:27" ht="19.05" customHeight="1" x14ac:dyDescent="0.25">
      <c r="A108" s="351"/>
      <c r="B108" s="352"/>
      <c r="C108" s="352"/>
      <c r="D108" s="352"/>
      <c r="E108" s="352"/>
      <c r="F108" s="172" t="s">
        <v>105</v>
      </c>
      <c r="G108" s="171"/>
      <c r="H108" s="172" t="s">
        <v>78</v>
      </c>
      <c r="I108" s="171"/>
      <c r="J108" s="173">
        <f t="shared" si="3"/>
        <v>0</v>
      </c>
      <c r="K108" s="353"/>
      <c r="O108" s="33"/>
    </row>
    <row r="109" spans="1:27" ht="15" customHeight="1" thickBot="1" x14ac:dyDescent="0.3">
      <c r="A109" s="354" t="s">
        <v>106</v>
      </c>
      <c r="B109" s="355"/>
      <c r="C109" s="355"/>
      <c r="D109" s="355"/>
      <c r="E109" s="355"/>
      <c r="F109" s="355"/>
      <c r="G109" s="355"/>
      <c r="H109" s="355"/>
      <c r="I109" s="356"/>
      <c r="J109" s="357">
        <f>SUM(J24+J25+J37+J44+J47+J54+J71+J78+J83+J86+J101+J97+J98+J106+J107+J108)-J104</f>
        <v>14957.122017879949</v>
      </c>
      <c r="K109" s="358"/>
      <c r="O109" s="33"/>
    </row>
    <row r="110" spans="1:27" ht="15.45" customHeight="1" thickBot="1" x14ac:dyDescent="0.3">
      <c r="A110" s="310"/>
      <c r="B110" s="310"/>
      <c r="C110" s="310"/>
      <c r="D110" s="310"/>
      <c r="E110" s="310"/>
      <c r="F110" s="310"/>
      <c r="G110" s="310"/>
      <c r="H110" s="310"/>
      <c r="I110" s="310"/>
      <c r="J110" s="310"/>
      <c r="K110" s="310"/>
      <c r="L110" s="187" t="s">
        <v>161</v>
      </c>
      <c r="O110" s="33"/>
    </row>
    <row r="111" spans="1:27" ht="19.2" customHeight="1" thickBot="1" x14ac:dyDescent="0.3">
      <c r="A111" s="337" t="s">
        <v>107</v>
      </c>
      <c r="B111" s="338"/>
      <c r="C111" s="338"/>
      <c r="D111" s="338"/>
      <c r="E111" s="338"/>
      <c r="F111" s="338"/>
      <c r="G111" s="338"/>
      <c r="H111" s="338"/>
      <c r="I111" s="339"/>
      <c r="J111" s="340">
        <f>ROUNDUP(($J$109/$I$19/$G$15),3)</f>
        <v>6.2330000000000005</v>
      </c>
      <c r="K111" s="341"/>
      <c r="L111" s="188">
        <v>57.87</v>
      </c>
      <c r="M111" s="189"/>
      <c r="N111" s="190"/>
      <c r="O111" s="191">
        <f>J111/L111-1</f>
        <v>-0.89229307067565233</v>
      </c>
    </row>
    <row r="112" spans="1:27" ht="3.45" hidden="1" customHeight="1" thickBot="1" x14ac:dyDescent="0.3">
      <c r="A112" s="342"/>
      <c r="B112" s="343"/>
      <c r="C112" s="343"/>
      <c r="D112" s="343"/>
      <c r="E112" s="343"/>
      <c r="F112" s="343"/>
      <c r="G112" s="343"/>
      <c r="H112" s="343"/>
      <c r="I112" s="343"/>
      <c r="J112" s="344"/>
      <c r="K112" s="345"/>
      <c r="O112" s="33"/>
    </row>
    <row r="113" spans="1:15" ht="31.2" customHeight="1" thickBot="1" x14ac:dyDescent="0.3">
      <c r="A113" s="346" t="s">
        <v>108</v>
      </c>
      <c r="B113" s="347"/>
      <c r="C113" s="347"/>
      <c r="D113" s="347"/>
      <c r="E113" s="347"/>
      <c r="F113" s="347"/>
      <c r="G113" s="347"/>
      <c r="H113" s="347"/>
      <c r="I113" s="348"/>
      <c r="J113" s="349">
        <f>$J$111*$G$15</f>
        <v>1246.6000000000001</v>
      </c>
      <c r="K113" s="350"/>
      <c r="O113" s="33"/>
    </row>
    <row r="114" spans="1:15" ht="7.8" customHeight="1" x14ac:dyDescent="0.25">
      <c r="A114" s="126"/>
    </row>
    <row r="115" spans="1:15" ht="10.050000000000001" customHeight="1" x14ac:dyDescent="0.25">
      <c r="A115" s="127"/>
    </row>
    <row r="116" spans="1:15" ht="7.05" customHeight="1" x14ac:dyDescent="0.25">
      <c r="A116" s="128"/>
    </row>
  </sheetData>
  <sheetProtection selectLockedCells="1"/>
  <mergeCells count="153">
    <mergeCell ref="A11:E11"/>
    <mergeCell ref="G11:H11"/>
    <mergeCell ref="A110:K110"/>
    <mergeCell ref="A111:I111"/>
    <mergeCell ref="J111:K111"/>
    <mergeCell ref="A112:I112"/>
    <mergeCell ref="J112:K112"/>
    <mergeCell ref="A113:I113"/>
    <mergeCell ref="J113:K113"/>
    <mergeCell ref="A106:E106"/>
    <mergeCell ref="K106:K108"/>
    <mergeCell ref="A107:E107"/>
    <mergeCell ref="A108:E108"/>
    <mergeCell ref="A109:I109"/>
    <mergeCell ref="J109:K109"/>
    <mergeCell ref="A93:J93"/>
    <mergeCell ref="A94:J94"/>
    <mergeCell ref="A95:K95"/>
    <mergeCell ref="A96:K96"/>
    <mergeCell ref="A97:E97"/>
    <mergeCell ref="A84:K84"/>
    <mergeCell ref="A85:K85"/>
    <mergeCell ref="A86:D86"/>
    <mergeCell ref="G86:I86"/>
    <mergeCell ref="O101:O103"/>
    <mergeCell ref="A102:K102"/>
    <mergeCell ref="A103:K103"/>
    <mergeCell ref="A104:F104"/>
    <mergeCell ref="G104:H104"/>
    <mergeCell ref="A105:K105"/>
    <mergeCell ref="A98:E98"/>
    <mergeCell ref="A99:K99"/>
    <mergeCell ref="A100:K100"/>
    <mergeCell ref="A101:D101"/>
    <mergeCell ref="E101:F101"/>
    <mergeCell ref="G101:H101"/>
    <mergeCell ref="O86:O92"/>
    <mergeCell ref="A87:I87"/>
    <mergeCell ref="A88:J88"/>
    <mergeCell ref="A89:J89"/>
    <mergeCell ref="A90:J90"/>
    <mergeCell ref="A91:J91"/>
    <mergeCell ref="A78:I78"/>
    <mergeCell ref="A79:K79"/>
    <mergeCell ref="A80:K80"/>
    <mergeCell ref="A81:C81"/>
    <mergeCell ref="A82:C82"/>
    <mergeCell ref="A83:I83"/>
    <mergeCell ref="A92:J92"/>
    <mergeCell ref="A73:K73"/>
    <mergeCell ref="A74:C74"/>
    <mergeCell ref="O74:O76"/>
    <mergeCell ref="A75:C75"/>
    <mergeCell ref="A76:C76"/>
    <mergeCell ref="A77:C77"/>
    <mergeCell ref="A69:E69"/>
    <mergeCell ref="G69:H69"/>
    <mergeCell ref="A70:E70"/>
    <mergeCell ref="G70:H70"/>
    <mergeCell ref="A71:I71"/>
    <mergeCell ref="A72:K72"/>
    <mergeCell ref="A66:E66"/>
    <mergeCell ref="G66:H66"/>
    <mergeCell ref="A67:E67"/>
    <mergeCell ref="G67:H67"/>
    <mergeCell ref="A68:E68"/>
    <mergeCell ref="G68:H68"/>
    <mergeCell ref="A63:E63"/>
    <mergeCell ref="G63:H63"/>
    <mergeCell ref="A64:E64"/>
    <mergeCell ref="G64:H64"/>
    <mergeCell ref="A65:E65"/>
    <mergeCell ref="G65:H65"/>
    <mergeCell ref="O59:O62"/>
    <mergeCell ref="A60:E60"/>
    <mergeCell ref="G60:H60"/>
    <mergeCell ref="A61:E61"/>
    <mergeCell ref="G61:H61"/>
    <mergeCell ref="A62:E62"/>
    <mergeCell ref="G62:H62"/>
    <mergeCell ref="A55:K55"/>
    <mergeCell ref="A56:K56"/>
    <mergeCell ref="G57:H57"/>
    <mergeCell ref="F58:H58"/>
    <mergeCell ref="A59:E59"/>
    <mergeCell ref="G59:H59"/>
    <mergeCell ref="A49:K49"/>
    <mergeCell ref="A50:E50"/>
    <mergeCell ref="A51:D51"/>
    <mergeCell ref="A52:C52"/>
    <mergeCell ref="G53:I53"/>
    <mergeCell ref="A54:I54"/>
    <mergeCell ref="B44:D44"/>
    <mergeCell ref="E44:F44"/>
    <mergeCell ref="A45:J45"/>
    <mergeCell ref="A46:D46"/>
    <mergeCell ref="E46:H46"/>
    <mergeCell ref="B47:D47"/>
    <mergeCell ref="F47:H47"/>
    <mergeCell ref="A39:K39"/>
    <mergeCell ref="A40:F40"/>
    <mergeCell ref="H40:J40"/>
    <mergeCell ref="A41:F41"/>
    <mergeCell ref="A42:J42"/>
    <mergeCell ref="A43:D43"/>
    <mergeCell ref="E43:H43"/>
    <mergeCell ref="A33:E33"/>
    <mergeCell ref="A34:E34"/>
    <mergeCell ref="A35:F35"/>
    <mergeCell ref="H35:J35"/>
    <mergeCell ref="A36:E36"/>
    <mergeCell ref="A37:F37"/>
    <mergeCell ref="A29:E29"/>
    <mergeCell ref="O29:O30"/>
    <mergeCell ref="A30:E30"/>
    <mergeCell ref="A31:E31"/>
    <mergeCell ref="O31:O32"/>
    <mergeCell ref="A32:E32"/>
    <mergeCell ref="A21:K21"/>
    <mergeCell ref="A23:K23"/>
    <mergeCell ref="A24:C24"/>
    <mergeCell ref="A25:C25"/>
    <mergeCell ref="A27:K27"/>
    <mergeCell ref="A28:H28"/>
    <mergeCell ref="A17:E17"/>
    <mergeCell ref="G17:H17"/>
    <mergeCell ref="A18:J18"/>
    <mergeCell ref="A19:E19"/>
    <mergeCell ref="G19:H19"/>
    <mergeCell ref="A20:K20"/>
    <mergeCell ref="A12:E12"/>
    <mergeCell ref="G12:H12"/>
    <mergeCell ref="A13:E13"/>
    <mergeCell ref="G13:H13"/>
    <mergeCell ref="A14:E14"/>
    <mergeCell ref="G14:H14"/>
    <mergeCell ref="A16:E16"/>
    <mergeCell ref="G16:H16"/>
    <mergeCell ref="A15:E15"/>
    <mergeCell ref="G15:H15"/>
    <mergeCell ref="A7:K7"/>
    <mergeCell ref="G8:H8"/>
    <mergeCell ref="A9:E9"/>
    <mergeCell ref="G9:H9"/>
    <mergeCell ref="A10:E10"/>
    <mergeCell ref="G10:H10"/>
    <mergeCell ref="A1:K1"/>
    <mergeCell ref="A2:K2"/>
    <mergeCell ref="A3:K3"/>
    <mergeCell ref="A4:G4"/>
    <mergeCell ref="A5:F5"/>
    <mergeCell ref="G5:I5"/>
    <mergeCell ref="J5:K5"/>
  </mergeCells>
  <pageMargins left="0.62992125984251968" right="3.937007874015748E-2" top="0.35433070866141736" bottom="0.35433070866141736" header="0.31496062992125984" footer="0.31496062992125984"/>
  <pageSetup paperSize="9" scale="25" fitToWidth="2" fitToHeight="0" orientation="portrait" r:id="rId1"/>
  <headerFooter>
    <oddFooter>&amp;L&amp;"Arial,Kursiv"&amp;9*) Hinweis: 1 Monat = 4,333 Wochen</oddFooter>
  </headerFooter>
  <rowBreaks count="1" manualBreakCount="1">
    <brk id="55" max="4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9225C-6F9F-344D-A6B8-34F203A2E56D}">
  <dimension ref="A1"/>
  <sheetViews>
    <sheetView tabSelected="1" workbookViewId="0">
      <selection activeCell="J60" sqref="J60"/>
    </sheetView>
  </sheetViews>
  <sheetFormatPr baseColWidth="10" defaultColWidth="12" defaultRowHeight="13.2" x14ac:dyDescent="0.25"/>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2BF0EE-0BA6-7C45-A6E8-1605D59E0053}">
  <dimension ref="A1:AA113"/>
  <sheetViews>
    <sheetView topLeftCell="A62" zoomScale="170" zoomScaleNormal="170" zoomScaleSheetLayoutView="150" zoomScalePageLayoutView="90" workbookViewId="0">
      <selection activeCell="O82" sqref="O82"/>
    </sheetView>
  </sheetViews>
  <sheetFormatPr baseColWidth="10" defaultColWidth="8.77734375" defaultRowHeight="13.2" x14ac:dyDescent="0.25"/>
  <cols>
    <col min="1" max="1" width="6.77734375" customWidth="1"/>
    <col min="2" max="2" width="8" customWidth="1"/>
    <col min="3" max="3" width="10.21875" customWidth="1"/>
    <col min="4" max="4" width="3.21875" customWidth="1"/>
    <col min="5" max="5" width="7.44140625" customWidth="1"/>
    <col min="6" max="6" width="11.21875" style="38" bestFit="1" customWidth="1"/>
    <col min="7" max="7" width="8.21875" customWidth="1"/>
    <col min="8" max="8" width="6.5546875" customWidth="1"/>
    <col min="9" max="9" width="12.44140625" customWidth="1"/>
    <col min="10" max="10" width="12" customWidth="1"/>
    <col min="11" max="11" width="6.44140625" customWidth="1"/>
    <col min="12" max="12" width="15.5546875" customWidth="1"/>
    <col min="13" max="13" width="16.5546875" style="33" hidden="1" customWidth="1"/>
    <col min="14" max="14" width="8.77734375" hidden="1" customWidth="1"/>
    <col min="15" max="15" width="54.77734375" style="34" customWidth="1"/>
    <col min="24" max="24" width="10.5546875" customWidth="1"/>
    <col min="25" max="25" width="11.77734375" customWidth="1"/>
    <col min="28" max="28" width="29" bestFit="1" customWidth="1"/>
  </cols>
  <sheetData>
    <row r="1" spans="1:26" ht="15" customHeight="1" x14ac:dyDescent="0.25">
      <c r="A1" s="228" t="s">
        <v>0</v>
      </c>
      <c r="B1" s="228"/>
      <c r="C1" s="228"/>
      <c r="D1" s="228"/>
      <c r="E1" s="228"/>
      <c r="F1" s="228"/>
      <c r="G1" s="228"/>
      <c r="H1" s="228"/>
      <c r="I1" s="228"/>
      <c r="J1" s="228"/>
      <c r="K1" s="228"/>
    </row>
    <row r="2" spans="1:26" ht="13.95" customHeight="1" x14ac:dyDescent="0.25">
      <c r="A2" s="229" t="s">
        <v>1</v>
      </c>
      <c r="B2" s="229"/>
      <c r="C2" s="229"/>
      <c r="D2" s="229"/>
      <c r="E2" s="229"/>
      <c r="F2" s="229"/>
      <c r="G2" s="229"/>
      <c r="H2" s="229"/>
      <c r="I2" s="229"/>
      <c r="J2" s="229"/>
      <c r="K2" s="229"/>
    </row>
    <row r="3" spans="1:26" ht="27.45" customHeight="1" x14ac:dyDescent="0.25">
      <c r="A3" s="230" t="s">
        <v>2</v>
      </c>
      <c r="B3" s="230"/>
      <c r="C3" s="230"/>
      <c r="D3" s="230"/>
      <c r="E3" s="230"/>
      <c r="F3" s="230"/>
      <c r="G3" s="230"/>
      <c r="H3" s="230"/>
      <c r="I3" s="230"/>
      <c r="J3" s="230"/>
      <c r="K3" s="230"/>
      <c r="M3" s="35"/>
    </row>
    <row r="4" spans="1:26" ht="10.050000000000001" customHeight="1" x14ac:dyDescent="0.25">
      <c r="A4" s="231"/>
      <c r="B4" s="231"/>
      <c r="C4" s="231"/>
      <c r="D4" s="231"/>
      <c r="E4" s="231"/>
      <c r="F4" s="231"/>
      <c r="G4" s="231"/>
    </row>
    <row r="5" spans="1:26" ht="55.05" customHeight="1" x14ac:dyDescent="0.25">
      <c r="A5" s="232" t="s">
        <v>3</v>
      </c>
      <c r="B5" s="232"/>
      <c r="C5" s="232"/>
      <c r="D5" s="232"/>
      <c r="E5" s="232"/>
      <c r="F5" s="232"/>
      <c r="G5" s="233" t="s">
        <v>4</v>
      </c>
      <c r="H5" s="233"/>
      <c r="I5" s="233"/>
      <c r="J5" s="234"/>
      <c r="K5" s="234"/>
      <c r="L5" s="36" t="s">
        <v>5</v>
      </c>
      <c r="O5" s="36" t="s">
        <v>6</v>
      </c>
      <c r="P5" s="167"/>
      <c r="Q5" s="167"/>
      <c r="R5" s="167"/>
      <c r="S5" s="167"/>
      <c r="T5" s="167"/>
      <c r="U5" s="167"/>
      <c r="V5" s="167"/>
      <c r="W5" s="167"/>
      <c r="X5" s="167"/>
      <c r="Y5" s="167"/>
      <c r="Z5" s="167"/>
    </row>
    <row r="6" spans="1:26" ht="10.050000000000001" customHeight="1" thickBot="1" x14ac:dyDescent="0.3">
      <c r="A6" s="37"/>
      <c r="B6" s="37"/>
      <c r="C6" s="37"/>
      <c r="D6" s="37"/>
      <c r="L6" s="36"/>
      <c r="O6" s="33"/>
    </row>
    <row r="7" spans="1:26" ht="16.2" customHeight="1" x14ac:dyDescent="0.25">
      <c r="A7" s="220" t="s">
        <v>7</v>
      </c>
      <c r="B7" s="221"/>
      <c r="C7" s="221"/>
      <c r="D7" s="221"/>
      <c r="E7" s="221"/>
      <c r="F7" s="221"/>
      <c r="G7" s="221"/>
      <c r="H7" s="221"/>
      <c r="I7" s="221"/>
      <c r="J7" s="221"/>
      <c r="K7" s="222"/>
      <c r="O7" s="33"/>
    </row>
    <row r="8" spans="1:26" ht="19.2" x14ac:dyDescent="0.2">
      <c r="A8" s="39"/>
      <c r="B8" s="40"/>
      <c r="C8" s="40"/>
      <c r="D8" s="40"/>
      <c r="E8" s="40"/>
      <c r="F8" s="40"/>
      <c r="G8" s="223" t="s">
        <v>8</v>
      </c>
      <c r="H8" s="223"/>
      <c r="I8" s="41" t="s">
        <v>9</v>
      </c>
      <c r="J8" s="41" t="s">
        <v>10</v>
      </c>
      <c r="K8" s="42"/>
      <c r="M8" s="43"/>
      <c r="O8" s="33"/>
    </row>
    <row r="9" spans="1:26" ht="25.95" customHeight="1" x14ac:dyDescent="0.25">
      <c r="A9" s="224" t="s">
        <v>11</v>
      </c>
      <c r="B9" s="225"/>
      <c r="C9" s="225"/>
      <c r="D9" s="225"/>
      <c r="E9" s="225"/>
      <c r="F9" s="44"/>
      <c r="G9" s="226">
        <v>0</v>
      </c>
      <c r="H9" s="227"/>
      <c r="I9" s="129">
        <v>0</v>
      </c>
      <c r="J9" s="45" t="e">
        <f>SUM(G9/I9)</f>
        <v>#DIV/0!</v>
      </c>
      <c r="K9" s="42"/>
      <c r="M9" s="43"/>
      <c r="O9" s="46" t="s">
        <v>12</v>
      </c>
    </row>
    <row r="10" spans="1:26" ht="37.049999999999997" customHeight="1" x14ac:dyDescent="0.25">
      <c r="A10" s="224" t="s">
        <v>109</v>
      </c>
      <c r="B10" s="225"/>
      <c r="C10" s="225"/>
      <c r="D10" s="225"/>
      <c r="E10" s="225"/>
      <c r="F10" s="44"/>
      <c r="G10" s="226">
        <v>0</v>
      </c>
      <c r="H10" s="227"/>
      <c r="I10" s="129">
        <v>0</v>
      </c>
      <c r="J10" s="45" t="e">
        <f>SUM(G10/I10)</f>
        <v>#DIV/0!</v>
      </c>
      <c r="K10" s="42"/>
      <c r="M10" s="43"/>
      <c r="O10" s="46"/>
    </row>
    <row r="11" spans="1:26" ht="61.2" x14ac:dyDescent="0.25">
      <c r="A11" s="224" t="s">
        <v>13</v>
      </c>
      <c r="B11" s="225"/>
      <c r="C11" s="225"/>
      <c r="D11" s="225"/>
      <c r="E11" s="225"/>
      <c r="F11" s="44"/>
      <c r="G11" s="226">
        <v>0</v>
      </c>
      <c r="H11" s="227"/>
      <c r="I11" s="129">
        <v>0</v>
      </c>
      <c r="J11" s="45" t="e">
        <f>SUM(G11/I11)</f>
        <v>#DIV/0!</v>
      </c>
      <c r="K11" s="42"/>
      <c r="M11" s="43"/>
      <c r="O11" s="46" t="s">
        <v>14</v>
      </c>
    </row>
    <row r="12" spans="1:26" x14ac:dyDescent="0.25">
      <c r="A12" s="224"/>
      <c r="B12" s="225"/>
      <c r="C12" s="225"/>
      <c r="D12" s="225"/>
      <c r="E12" s="225"/>
      <c r="F12" s="44" t="s">
        <v>15</v>
      </c>
      <c r="G12" s="244">
        <f>SUM(G9:G11)</f>
        <v>0</v>
      </c>
      <c r="H12" s="236"/>
      <c r="I12" s="47">
        <f>SUM(I9:I11)</f>
        <v>0</v>
      </c>
      <c r="J12" s="48"/>
      <c r="K12" s="42"/>
      <c r="O12" s="46"/>
    </row>
    <row r="13" spans="1:26" ht="20.399999999999999" x14ac:dyDescent="0.25">
      <c r="A13" s="224" t="s">
        <v>16</v>
      </c>
      <c r="B13" s="225"/>
      <c r="C13" s="225"/>
      <c r="D13" s="225"/>
      <c r="E13" s="225"/>
      <c r="F13" s="44"/>
      <c r="G13" s="226">
        <v>0</v>
      </c>
      <c r="H13" s="227"/>
      <c r="I13" s="129">
        <v>0</v>
      </c>
      <c r="J13" s="45" t="e">
        <f>$G$13/$I$13</f>
        <v>#DIV/0!</v>
      </c>
      <c r="K13" s="42"/>
      <c r="O13" s="46" t="s">
        <v>17</v>
      </c>
    </row>
    <row r="14" spans="1:26" x14ac:dyDescent="0.25">
      <c r="A14" s="224" t="s">
        <v>110</v>
      </c>
      <c r="B14" s="225"/>
      <c r="C14" s="225"/>
      <c r="D14" s="225"/>
      <c r="E14" s="225"/>
      <c r="F14" s="44"/>
      <c r="G14" s="365"/>
      <c r="H14" s="246"/>
      <c r="I14" s="47">
        <f>$I$12</f>
        <v>0</v>
      </c>
      <c r="J14" s="49"/>
      <c r="K14" s="42"/>
      <c r="O14" s="46"/>
    </row>
    <row r="15" spans="1:26" ht="4.2" customHeight="1" x14ac:dyDescent="0.25">
      <c r="A15" s="237"/>
      <c r="B15" s="238"/>
      <c r="C15" s="238"/>
      <c r="D15" s="238"/>
      <c r="E15" s="238"/>
      <c r="F15" s="238"/>
      <c r="G15" s="238"/>
      <c r="H15" s="238"/>
      <c r="I15" s="238"/>
      <c r="J15" s="238"/>
      <c r="K15" s="42"/>
      <c r="O15" s="46"/>
    </row>
    <row r="16" spans="1:26" ht="31.2" thickBot="1" x14ac:dyDescent="0.3">
      <c r="A16" s="239" t="s">
        <v>19</v>
      </c>
      <c r="B16" s="240"/>
      <c r="C16" s="240"/>
      <c r="D16" s="240"/>
      <c r="E16" s="240"/>
      <c r="F16" s="50"/>
      <c r="G16" s="241" t="s">
        <v>20</v>
      </c>
      <c r="H16" s="241"/>
      <c r="I16" s="130">
        <v>0</v>
      </c>
      <c r="J16" s="51"/>
      <c r="K16" s="52"/>
      <c r="O16" s="46" t="s">
        <v>21</v>
      </c>
    </row>
    <row r="17" spans="1:15" ht="10.050000000000001" customHeight="1" thickBot="1" x14ac:dyDescent="0.3">
      <c r="A17" s="242"/>
      <c r="B17" s="231"/>
      <c r="C17" s="231"/>
      <c r="D17" s="231"/>
      <c r="E17" s="231"/>
      <c r="F17" s="231"/>
      <c r="G17" s="231"/>
      <c r="H17" s="231"/>
      <c r="I17" s="231"/>
      <c r="J17" s="231"/>
      <c r="K17" s="243"/>
      <c r="O17" s="46"/>
    </row>
    <row r="18" spans="1:15" ht="14.55" customHeight="1" thickBot="1" x14ac:dyDescent="0.3">
      <c r="A18" s="251" t="s">
        <v>22</v>
      </c>
      <c r="B18" s="252"/>
      <c r="C18" s="252"/>
      <c r="D18" s="252"/>
      <c r="E18" s="252"/>
      <c r="F18" s="252"/>
      <c r="G18" s="252"/>
      <c r="H18" s="252"/>
      <c r="I18" s="252"/>
      <c r="J18" s="252"/>
      <c r="K18" s="253"/>
      <c r="O18" s="46"/>
    </row>
    <row r="19" spans="1:15" ht="3.45" customHeight="1" thickBot="1" x14ac:dyDescent="0.3">
      <c r="A19" s="53"/>
      <c r="B19" s="54"/>
      <c r="C19" s="54"/>
      <c r="D19" s="54"/>
      <c r="E19" s="54"/>
      <c r="F19" s="54"/>
      <c r="G19" s="54"/>
      <c r="H19" s="54"/>
      <c r="I19" s="54"/>
      <c r="J19" s="54"/>
      <c r="K19" s="54"/>
      <c r="O19" s="46"/>
    </row>
    <row r="20" spans="1:15" ht="13.2" customHeight="1" x14ac:dyDescent="0.25">
      <c r="A20" s="254" t="s">
        <v>23</v>
      </c>
      <c r="B20" s="255"/>
      <c r="C20" s="255"/>
      <c r="D20" s="255"/>
      <c r="E20" s="255"/>
      <c r="F20" s="255"/>
      <c r="G20" s="255"/>
      <c r="H20" s="255"/>
      <c r="I20" s="255"/>
      <c r="J20" s="255"/>
      <c r="K20" s="256"/>
      <c r="O20" s="46"/>
    </row>
    <row r="21" spans="1:15" ht="21" thickBot="1" x14ac:dyDescent="0.3">
      <c r="A21" s="257" t="s">
        <v>24</v>
      </c>
      <c r="B21" s="258"/>
      <c r="C21" s="258"/>
      <c r="D21" s="55"/>
      <c r="E21" s="56"/>
      <c r="F21" s="57" t="s">
        <v>25</v>
      </c>
      <c r="G21" s="131"/>
      <c r="H21" s="58"/>
      <c r="I21" s="133">
        <v>0</v>
      </c>
      <c r="J21" s="59">
        <f>$G$21*$I$21</f>
        <v>0</v>
      </c>
      <c r="K21" s="60"/>
      <c r="L21" s="61" t="s">
        <v>26</v>
      </c>
      <c r="O21" s="46" t="s">
        <v>27</v>
      </c>
    </row>
    <row r="22" spans="1:15" ht="13.8" customHeight="1" thickBot="1" x14ac:dyDescent="0.3">
      <c r="A22" s="259"/>
      <c r="B22" s="260"/>
      <c r="C22" s="261"/>
      <c r="D22" s="62"/>
      <c r="E22" s="62"/>
      <c r="F22" s="63"/>
      <c r="G22" s="132"/>
      <c r="H22" s="64"/>
      <c r="I22" s="134">
        <v>0</v>
      </c>
      <c r="J22" s="65">
        <f>$G$22*$I$22</f>
        <v>0</v>
      </c>
      <c r="K22" s="66"/>
      <c r="O22" s="33"/>
    </row>
    <row r="23" spans="1:15" ht="3.45" customHeight="1" thickBot="1" x14ac:dyDescent="0.3">
      <c r="A23" s="53"/>
      <c r="B23" s="54"/>
      <c r="C23" s="54"/>
      <c r="D23" s="54"/>
      <c r="E23" s="54"/>
      <c r="F23" s="54"/>
      <c r="G23" s="54"/>
      <c r="H23" s="54"/>
      <c r="I23" s="54"/>
      <c r="J23" s="54"/>
      <c r="K23" s="54"/>
      <c r="O23" s="33"/>
    </row>
    <row r="24" spans="1:15" ht="15.45" customHeight="1" x14ac:dyDescent="0.25">
      <c r="A24" s="254" t="s">
        <v>28</v>
      </c>
      <c r="B24" s="255"/>
      <c r="C24" s="255"/>
      <c r="D24" s="255"/>
      <c r="E24" s="255"/>
      <c r="F24" s="255"/>
      <c r="G24" s="255"/>
      <c r="H24" s="255"/>
      <c r="I24" s="255"/>
      <c r="J24" s="255"/>
      <c r="K24" s="256"/>
      <c r="O24" s="33"/>
    </row>
    <row r="25" spans="1:15" ht="22.8" customHeight="1" thickBot="1" x14ac:dyDescent="0.3">
      <c r="A25" s="262"/>
      <c r="B25" s="263"/>
      <c r="C25" s="263"/>
      <c r="D25" s="263"/>
      <c r="E25" s="263"/>
      <c r="F25" s="263"/>
      <c r="G25" s="263"/>
      <c r="H25" s="263"/>
      <c r="I25" s="67" t="s">
        <v>29</v>
      </c>
      <c r="J25" s="68" t="s">
        <v>30</v>
      </c>
      <c r="K25" s="69"/>
      <c r="O25" s="33"/>
    </row>
    <row r="26" spans="1:15" ht="22.95" customHeight="1" x14ac:dyDescent="0.25">
      <c r="A26" s="247" t="s">
        <v>31</v>
      </c>
      <c r="B26" s="248"/>
      <c r="C26" s="248"/>
      <c r="D26" s="248"/>
      <c r="E26" s="248"/>
      <c r="F26" s="57" t="s">
        <v>25</v>
      </c>
      <c r="G26" s="135">
        <v>0</v>
      </c>
      <c r="H26" s="58"/>
      <c r="I26" s="138">
        <v>0</v>
      </c>
      <c r="J26" s="70">
        <f>I26*G26</f>
        <v>0</v>
      </c>
      <c r="K26" s="71"/>
      <c r="L26" s="61" t="s">
        <v>26</v>
      </c>
      <c r="O26" s="249" t="s">
        <v>32</v>
      </c>
    </row>
    <row r="27" spans="1:15" ht="22.95" customHeight="1" x14ac:dyDescent="0.25">
      <c r="A27" s="247" t="s">
        <v>33</v>
      </c>
      <c r="B27" s="248"/>
      <c r="C27" s="248"/>
      <c r="D27" s="248"/>
      <c r="E27" s="248"/>
      <c r="F27" s="57" t="s">
        <v>25</v>
      </c>
      <c r="G27" s="136">
        <v>0</v>
      </c>
      <c r="H27" s="58"/>
      <c r="I27" s="139">
        <v>0</v>
      </c>
      <c r="J27" s="70">
        <f t="shared" ref="J27:J29" si="0">I27*G27</f>
        <v>0</v>
      </c>
      <c r="K27" s="71"/>
      <c r="L27" s="61" t="s">
        <v>26</v>
      </c>
      <c r="O27" s="250"/>
    </row>
    <row r="28" spans="1:15" ht="15" customHeight="1" x14ac:dyDescent="0.25">
      <c r="A28" s="247"/>
      <c r="B28" s="248"/>
      <c r="C28" s="248"/>
      <c r="D28" s="248"/>
      <c r="E28" s="248"/>
      <c r="F28" s="57" t="s">
        <v>25</v>
      </c>
      <c r="G28" s="136">
        <v>0</v>
      </c>
      <c r="H28" s="58"/>
      <c r="I28" s="139">
        <v>0</v>
      </c>
      <c r="J28" s="70">
        <f t="shared" si="0"/>
        <v>0</v>
      </c>
      <c r="K28" s="71"/>
      <c r="L28" s="61" t="s">
        <v>26</v>
      </c>
      <c r="O28" s="249" t="s">
        <v>34</v>
      </c>
    </row>
    <row r="29" spans="1:15" ht="15" customHeight="1" x14ac:dyDescent="0.25">
      <c r="A29" s="247"/>
      <c r="B29" s="248"/>
      <c r="C29" s="248"/>
      <c r="D29" s="248"/>
      <c r="E29" s="248"/>
      <c r="F29" s="57" t="s">
        <v>25</v>
      </c>
      <c r="G29" s="136">
        <v>0</v>
      </c>
      <c r="H29" s="58"/>
      <c r="I29" s="139">
        <v>0</v>
      </c>
      <c r="J29" s="70">
        <f t="shared" si="0"/>
        <v>0</v>
      </c>
      <c r="K29" s="71"/>
      <c r="O29" s="250"/>
    </row>
    <row r="30" spans="1:15" ht="24" customHeight="1" x14ac:dyDescent="0.25">
      <c r="A30" s="247"/>
      <c r="B30" s="248"/>
      <c r="C30" s="248"/>
      <c r="D30" s="248"/>
      <c r="E30" s="248"/>
      <c r="F30" s="57" t="s">
        <v>25</v>
      </c>
      <c r="G30" s="136">
        <v>0</v>
      </c>
      <c r="H30" s="58"/>
      <c r="I30" s="139">
        <v>0</v>
      </c>
      <c r="J30" s="70">
        <f>I30*G30</f>
        <v>0</v>
      </c>
      <c r="K30" s="71"/>
      <c r="O30" s="33"/>
    </row>
    <row r="31" spans="1:15" ht="15" customHeight="1" thickBot="1" x14ac:dyDescent="0.3">
      <c r="A31" s="247"/>
      <c r="B31" s="248"/>
      <c r="C31" s="248"/>
      <c r="D31" s="248"/>
      <c r="E31" s="248"/>
      <c r="F31" s="57" t="s">
        <v>25</v>
      </c>
      <c r="G31" s="137">
        <v>0</v>
      </c>
      <c r="H31" s="58"/>
      <c r="I31" s="140">
        <v>0</v>
      </c>
      <c r="J31" s="70">
        <f t="shared" ref="J31:J33" si="1">I31*G31</f>
        <v>0</v>
      </c>
      <c r="K31" s="71"/>
      <c r="O31" s="33"/>
    </row>
    <row r="32" spans="1:15" ht="15" customHeight="1" x14ac:dyDescent="0.25">
      <c r="A32" s="273" t="s">
        <v>35</v>
      </c>
      <c r="B32" s="274"/>
      <c r="C32" s="274"/>
      <c r="D32" s="274"/>
      <c r="E32" s="274"/>
      <c r="F32" s="274"/>
      <c r="G32" s="73">
        <f>SUM(G26:G31)</f>
        <v>0</v>
      </c>
      <c r="H32" s="275"/>
      <c r="I32" s="275"/>
      <c r="J32" s="276"/>
      <c r="K32" s="71"/>
      <c r="O32" s="33"/>
    </row>
    <row r="33" spans="1:15" ht="15" customHeight="1" x14ac:dyDescent="0.25">
      <c r="A33" s="224" t="s">
        <v>36</v>
      </c>
      <c r="B33" s="225"/>
      <c r="C33" s="225"/>
      <c r="D33" s="225"/>
      <c r="E33" s="225"/>
      <c r="F33" s="57"/>
      <c r="G33" s="131">
        <v>0</v>
      </c>
      <c r="H33" s="74" t="e">
        <f>$G$33/$G$32</f>
        <v>#DIV/0!</v>
      </c>
      <c r="I33" s="133">
        <v>0</v>
      </c>
      <c r="J33" s="59">
        <f t="shared" si="1"/>
        <v>0</v>
      </c>
      <c r="K33" s="71"/>
      <c r="O33" s="46" t="s">
        <v>37</v>
      </c>
    </row>
    <row r="34" spans="1:15" ht="15.45" customHeight="1" thickBot="1" x14ac:dyDescent="0.3">
      <c r="A34" s="239" t="s">
        <v>38</v>
      </c>
      <c r="B34" s="240"/>
      <c r="C34" s="240"/>
      <c r="D34" s="240"/>
      <c r="E34" s="240"/>
      <c r="F34" s="240"/>
      <c r="G34" s="75"/>
      <c r="H34" s="76"/>
      <c r="I34" s="77"/>
      <c r="J34" s="78">
        <f>SUM(J26:J33)</f>
        <v>0</v>
      </c>
      <c r="K34" s="79" t="e">
        <f>$J$34/$J$106</f>
        <v>#DIV/0!</v>
      </c>
      <c r="O34" s="33"/>
    </row>
    <row r="35" spans="1:15" ht="3.45" customHeight="1" thickBot="1" x14ac:dyDescent="0.3">
      <c r="A35" s="53"/>
      <c r="B35" s="54"/>
      <c r="C35" s="54"/>
      <c r="D35" s="54"/>
      <c r="E35" s="54"/>
      <c r="F35" s="54"/>
      <c r="G35" s="54"/>
      <c r="H35" s="54"/>
      <c r="I35" s="54"/>
      <c r="J35" s="54"/>
      <c r="K35" s="54"/>
      <c r="O35" s="33"/>
    </row>
    <row r="36" spans="1:15" ht="12" customHeight="1" thickBot="1" x14ac:dyDescent="0.3">
      <c r="A36" s="254" t="s">
        <v>39</v>
      </c>
      <c r="B36" s="255"/>
      <c r="C36" s="255"/>
      <c r="D36" s="255"/>
      <c r="E36" s="255"/>
      <c r="F36" s="255"/>
      <c r="G36" s="255"/>
      <c r="H36" s="255"/>
      <c r="I36" s="255"/>
      <c r="J36" s="255"/>
      <c r="K36" s="256"/>
      <c r="O36" s="33"/>
    </row>
    <row r="37" spans="1:15" ht="15.45" customHeight="1" thickBot="1" x14ac:dyDescent="0.3">
      <c r="A37" s="264" t="s">
        <v>40</v>
      </c>
      <c r="B37" s="265"/>
      <c r="C37" s="265"/>
      <c r="D37" s="265"/>
      <c r="E37" s="265"/>
      <c r="F37" s="265"/>
      <c r="G37" s="141">
        <v>0</v>
      </c>
      <c r="H37" s="267"/>
      <c r="I37" s="267"/>
      <c r="J37" s="267"/>
      <c r="K37" s="81"/>
      <c r="O37" s="33"/>
    </row>
    <row r="38" spans="1:15" ht="15.45" customHeight="1" x14ac:dyDescent="0.25">
      <c r="A38" s="264" t="s">
        <v>41</v>
      </c>
      <c r="B38" s="265"/>
      <c r="C38" s="265"/>
      <c r="D38" s="265"/>
      <c r="E38" s="265"/>
      <c r="F38" s="265"/>
      <c r="G38" s="82">
        <f>$G$37*$I$16</f>
        <v>0</v>
      </c>
      <c r="H38" s="80"/>
      <c r="I38" s="80"/>
      <c r="J38" s="80"/>
      <c r="K38" s="81"/>
      <c r="O38" s="33"/>
    </row>
    <row r="39" spans="1:15" ht="13.8" customHeight="1" x14ac:dyDescent="0.25">
      <c r="A39" s="268" t="s">
        <v>42</v>
      </c>
      <c r="B39" s="269"/>
      <c r="C39" s="269"/>
      <c r="D39" s="269"/>
      <c r="E39" s="269"/>
      <c r="F39" s="269"/>
      <c r="G39" s="269"/>
      <c r="H39" s="269"/>
      <c r="I39" s="269"/>
      <c r="J39" s="269"/>
      <c r="K39" s="81"/>
      <c r="O39" s="33"/>
    </row>
    <row r="40" spans="1:15" ht="21" customHeight="1" thickBot="1" x14ac:dyDescent="0.25">
      <c r="A40" s="270" t="s">
        <v>43</v>
      </c>
      <c r="B40" s="271"/>
      <c r="C40" s="271"/>
      <c r="D40" s="271"/>
      <c r="E40" s="272"/>
      <c r="F40" s="272"/>
      <c r="G40" s="272"/>
      <c r="H40" s="272"/>
      <c r="I40" s="83" t="s">
        <v>44</v>
      </c>
      <c r="J40" s="84"/>
      <c r="K40" s="81"/>
      <c r="O40" s="33"/>
    </row>
    <row r="41" spans="1:15" ht="15.45" customHeight="1" thickBot="1" x14ac:dyDescent="0.3">
      <c r="A41" s="85"/>
      <c r="B41" s="289">
        <v>0</v>
      </c>
      <c r="C41" s="290"/>
      <c r="D41" s="291"/>
      <c r="E41" s="265" t="s">
        <v>45</v>
      </c>
      <c r="F41" s="265"/>
      <c r="G41" s="86">
        <f>$B$41*G38</f>
        <v>0</v>
      </c>
      <c r="H41" s="87"/>
      <c r="I41" s="142">
        <v>0</v>
      </c>
      <c r="J41" s="88">
        <f>$G$41*$I$41</f>
        <v>0</v>
      </c>
      <c r="K41" s="81"/>
      <c r="L41" s="61" t="s">
        <v>26</v>
      </c>
      <c r="O41" s="33"/>
    </row>
    <row r="42" spans="1:15" ht="15.45" customHeight="1" x14ac:dyDescent="0.25">
      <c r="A42" s="268" t="s">
        <v>46</v>
      </c>
      <c r="B42" s="269"/>
      <c r="C42" s="269"/>
      <c r="D42" s="269"/>
      <c r="E42" s="269"/>
      <c r="F42" s="269"/>
      <c r="G42" s="269"/>
      <c r="H42" s="269"/>
      <c r="I42" s="269"/>
      <c r="J42" s="269"/>
      <c r="K42" s="81"/>
      <c r="O42" s="33"/>
    </row>
    <row r="43" spans="1:15" ht="23.55" customHeight="1" thickBot="1" x14ac:dyDescent="0.25">
      <c r="A43" s="270" t="s">
        <v>47</v>
      </c>
      <c r="B43" s="271"/>
      <c r="C43" s="271"/>
      <c r="D43" s="271"/>
      <c r="E43" s="278"/>
      <c r="F43" s="278"/>
      <c r="G43" s="278"/>
      <c r="H43" s="278"/>
      <c r="I43" s="89" t="s">
        <v>48</v>
      </c>
      <c r="J43" s="90"/>
      <c r="K43" s="81"/>
      <c r="O43" s="33"/>
    </row>
    <row r="44" spans="1:15" ht="14.55" customHeight="1" thickBot="1" x14ac:dyDescent="0.3">
      <c r="A44" s="91"/>
      <c r="B44" s="292">
        <v>0</v>
      </c>
      <c r="C44" s="293"/>
      <c r="D44" s="294"/>
      <c r="E44" s="92"/>
      <c r="F44" s="295" t="s">
        <v>49</v>
      </c>
      <c r="G44" s="295"/>
      <c r="H44" s="296"/>
      <c r="I44" s="142">
        <v>0</v>
      </c>
      <c r="J44" s="93">
        <f>$G$38*$I$44</f>
        <v>0</v>
      </c>
      <c r="K44" s="79" t="e">
        <f>($J$41+$J$44)/$J$106</f>
        <v>#DIV/0!</v>
      </c>
      <c r="O44" s="72" t="s">
        <v>50</v>
      </c>
    </row>
    <row r="45" spans="1:15" ht="3.45" customHeight="1" thickBot="1" x14ac:dyDescent="0.3">
      <c r="A45" s="53"/>
      <c r="B45" s="54"/>
      <c r="C45" s="54"/>
      <c r="D45" s="54"/>
      <c r="E45" s="54"/>
      <c r="F45" s="54"/>
      <c r="G45" s="54"/>
      <c r="H45" s="54"/>
      <c r="I45" s="54"/>
      <c r="J45" s="54"/>
      <c r="K45" s="54"/>
      <c r="O45" s="33"/>
    </row>
    <row r="46" spans="1:15" ht="34.950000000000003" customHeight="1" x14ac:dyDescent="0.25">
      <c r="A46" s="254" t="s">
        <v>51</v>
      </c>
      <c r="B46" s="255"/>
      <c r="C46" s="255"/>
      <c r="D46" s="255"/>
      <c r="E46" s="255"/>
      <c r="F46" s="255"/>
      <c r="G46" s="255"/>
      <c r="H46" s="255"/>
      <c r="I46" s="255"/>
      <c r="J46" s="255"/>
      <c r="K46" s="256"/>
      <c r="O46" s="33"/>
    </row>
    <row r="47" spans="1:15" ht="43.2" customHeight="1" thickBot="1" x14ac:dyDescent="0.25">
      <c r="A47" s="277"/>
      <c r="B47" s="278"/>
      <c r="C47" s="278"/>
      <c r="D47" s="278"/>
      <c r="E47" s="278"/>
      <c r="F47" s="94" t="s">
        <v>52</v>
      </c>
      <c r="G47" s="95" t="s">
        <v>53</v>
      </c>
      <c r="H47" s="96" t="s">
        <v>54</v>
      </c>
      <c r="I47" s="96" t="s">
        <v>55</v>
      </c>
      <c r="J47" s="41" t="s">
        <v>56</v>
      </c>
      <c r="K47" s="69"/>
      <c r="O47" s="33"/>
    </row>
    <row r="48" spans="1:15" ht="14.55" customHeight="1" thickBot="1" x14ac:dyDescent="0.3">
      <c r="A48" s="279" t="s">
        <v>57</v>
      </c>
      <c r="B48" s="280"/>
      <c r="C48" s="280"/>
      <c r="D48" s="280"/>
      <c r="E48" s="97"/>
      <c r="F48" s="143">
        <v>0</v>
      </c>
      <c r="G48" s="145">
        <v>0</v>
      </c>
      <c r="H48" s="98" t="e">
        <f>F48/$I$14</f>
        <v>#DIV/0!</v>
      </c>
      <c r="I48" s="99" t="e">
        <f>$F$48/$G$14</f>
        <v>#DIV/0!</v>
      </c>
      <c r="J48" s="100">
        <f>$G$48*$F$48</f>
        <v>0</v>
      </c>
      <c r="K48" s="60"/>
      <c r="L48" s="61" t="s">
        <v>26</v>
      </c>
      <c r="O48" s="33"/>
    </row>
    <row r="49" spans="1:15" ht="13.95" customHeight="1" thickBot="1" x14ac:dyDescent="0.3">
      <c r="A49" s="281"/>
      <c r="B49" s="282"/>
      <c r="C49" s="283"/>
      <c r="D49" s="97"/>
      <c r="E49" s="97"/>
      <c r="F49" s="144">
        <v>0</v>
      </c>
      <c r="G49" s="146">
        <v>0</v>
      </c>
      <c r="H49" s="98" t="e">
        <f>F49/$I$14</f>
        <v>#DIV/0!</v>
      </c>
      <c r="I49" s="99" t="e">
        <f>$F$49/$G$14</f>
        <v>#DIV/0!</v>
      </c>
      <c r="J49" s="100">
        <f>G49*F49</f>
        <v>0</v>
      </c>
      <c r="K49" s="101"/>
      <c r="O49" s="33"/>
    </row>
    <row r="50" spans="1:15" ht="13.95" customHeight="1" x14ac:dyDescent="0.25">
      <c r="A50" s="102"/>
      <c r="B50" s="103"/>
      <c r="C50" s="103"/>
      <c r="D50" s="103"/>
      <c r="E50" s="103"/>
      <c r="F50" s="103"/>
      <c r="G50" s="284" t="s">
        <v>58</v>
      </c>
      <c r="H50" s="285"/>
      <c r="I50" s="285"/>
      <c r="J50" s="104" t="e">
        <f>$J$51/$I$16/$G$12</f>
        <v>#DIV/0!</v>
      </c>
      <c r="K50" s="60"/>
      <c r="O50" s="33"/>
    </row>
    <row r="51" spans="1:15" ht="13.95" customHeight="1" thickBot="1" x14ac:dyDescent="0.3">
      <c r="A51" s="286" t="s">
        <v>38</v>
      </c>
      <c r="B51" s="287"/>
      <c r="C51" s="287"/>
      <c r="D51" s="287"/>
      <c r="E51" s="287"/>
      <c r="F51" s="287"/>
      <c r="G51" s="287"/>
      <c r="H51" s="287"/>
      <c r="I51" s="288"/>
      <c r="J51" s="105">
        <f>SUM($J$48:$J$49)</f>
        <v>0</v>
      </c>
      <c r="K51" s="79" t="e">
        <f>$J$51/$J$106</f>
        <v>#DIV/0!</v>
      </c>
      <c r="O51" s="33"/>
    </row>
    <row r="52" spans="1:15" ht="15" customHeight="1" thickBot="1" x14ac:dyDescent="0.3">
      <c r="A52" s="300"/>
      <c r="B52" s="300"/>
      <c r="C52" s="300"/>
      <c r="D52" s="300"/>
      <c r="E52" s="300"/>
      <c r="F52" s="300"/>
      <c r="G52" s="300"/>
      <c r="H52" s="300"/>
      <c r="I52" s="300"/>
      <c r="J52" s="300"/>
      <c r="K52" s="300"/>
      <c r="O52" s="33"/>
    </row>
    <row r="53" spans="1:15" ht="37.950000000000003" customHeight="1" x14ac:dyDescent="0.25">
      <c r="A53" s="254" t="s">
        <v>59</v>
      </c>
      <c r="B53" s="255"/>
      <c r="C53" s="255"/>
      <c r="D53" s="255"/>
      <c r="E53" s="255"/>
      <c r="F53" s="255"/>
      <c r="G53" s="255"/>
      <c r="H53" s="255"/>
      <c r="I53" s="255"/>
      <c r="J53" s="255"/>
      <c r="K53" s="256"/>
      <c r="O53" s="106"/>
    </row>
    <row r="54" spans="1:15" ht="12.45" customHeight="1" x14ac:dyDescent="0.25">
      <c r="A54" s="107"/>
      <c r="B54" s="108"/>
      <c r="C54" s="108"/>
      <c r="D54" s="108"/>
      <c r="E54" s="108"/>
      <c r="F54" s="109" t="s">
        <v>60</v>
      </c>
      <c r="G54" s="301"/>
      <c r="H54" s="301"/>
      <c r="I54" s="110" t="s">
        <v>61</v>
      </c>
      <c r="J54" s="110"/>
      <c r="K54" s="60"/>
      <c r="O54" s="33"/>
    </row>
    <row r="55" spans="1:15" ht="10.95" customHeight="1" thickBot="1" x14ac:dyDescent="0.2">
      <c r="A55" s="107"/>
      <c r="B55" s="108"/>
      <c r="C55" s="108"/>
      <c r="D55" s="108"/>
      <c r="E55" s="108"/>
      <c r="F55" s="302" t="s">
        <v>62</v>
      </c>
      <c r="G55" s="303"/>
      <c r="H55" s="304"/>
      <c r="I55" s="109"/>
      <c r="J55" s="109"/>
      <c r="K55" s="60"/>
      <c r="O55" s="33"/>
    </row>
    <row r="56" spans="1:15" ht="15" customHeight="1" x14ac:dyDescent="0.25">
      <c r="A56" s="297" t="s">
        <v>63</v>
      </c>
      <c r="B56" s="298"/>
      <c r="C56" s="298"/>
      <c r="D56" s="298"/>
      <c r="E56" s="298"/>
      <c r="F56" s="147"/>
      <c r="G56" s="305"/>
      <c r="H56" s="305"/>
      <c r="I56" s="150">
        <v>0</v>
      </c>
      <c r="J56" s="88">
        <f>IF(F56="","1",F56)*IF(G56="","1",G56)*IF(I56="","1",I56)</f>
        <v>0</v>
      </c>
      <c r="K56" s="60"/>
      <c r="L56" s="61" t="s">
        <v>64</v>
      </c>
      <c r="O56" s="249" t="s">
        <v>65</v>
      </c>
    </row>
    <row r="57" spans="1:15" ht="15" customHeight="1" x14ac:dyDescent="0.25">
      <c r="A57" s="297" t="s">
        <v>66</v>
      </c>
      <c r="B57" s="298"/>
      <c r="C57" s="298"/>
      <c r="D57" s="298"/>
      <c r="E57" s="298"/>
      <c r="F57" s="148"/>
      <c r="G57" s="299"/>
      <c r="H57" s="299"/>
      <c r="I57" s="151">
        <v>0</v>
      </c>
      <c r="J57" s="88">
        <f>IF(F57="",1,F57)*IF(G57="",1,G57)*IF(I57="",1,I57)</f>
        <v>0</v>
      </c>
      <c r="K57" s="60"/>
      <c r="L57" s="61" t="s">
        <v>64</v>
      </c>
      <c r="O57" s="250"/>
    </row>
    <row r="58" spans="1:15" ht="15" customHeight="1" x14ac:dyDescent="0.25">
      <c r="A58" s="297" t="s">
        <v>67</v>
      </c>
      <c r="B58" s="298"/>
      <c r="C58" s="298"/>
      <c r="D58" s="298"/>
      <c r="E58" s="298"/>
      <c r="F58" s="148"/>
      <c r="G58" s="299"/>
      <c r="H58" s="299"/>
      <c r="I58" s="151">
        <v>0</v>
      </c>
      <c r="J58" s="88">
        <f>IF(F58="",1,F58)*IF(G58="",1,G58)*IF(I58="",1,I58)</f>
        <v>0</v>
      </c>
      <c r="K58" s="60"/>
      <c r="L58" s="61" t="s">
        <v>64</v>
      </c>
      <c r="O58" s="250"/>
    </row>
    <row r="59" spans="1:15" ht="15" customHeight="1" x14ac:dyDescent="0.25">
      <c r="A59" s="297"/>
      <c r="B59" s="298"/>
      <c r="C59" s="298"/>
      <c r="D59" s="298"/>
      <c r="E59" s="298"/>
      <c r="F59" s="148"/>
      <c r="G59" s="299"/>
      <c r="H59" s="299"/>
      <c r="I59" s="151">
        <v>0</v>
      </c>
      <c r="J59" s="88">
        <f>IF(F59="",1,F59)*IF(G59="",1,G59)*IF(I59="",1,I59)</f>
        <v>0</v>
      </c>
      <c r="K59" s="60"/>
      <c r="L59" s="61" t="s">
        <v>64</v>
      </c>
      <c r="O59" s="250"/>
    </row>
    <row r="60" spans="1:15" ht="14.55" customHeight="1" x14ac:dyDescent="0.25">
      <c r="A60" s="297"/>
      <c r="B60" s="298"/>
      <c r="C60" s="298"/>
      <c r="D60" s="298"/>
      <c r="E60" s="298"/>
      <c r="F60" s="148"/>
      <c r="G60" s="299"/>
      <c r="H60" s="299"/>
      <c r="I60" s="151">
        <v>0</v>
      </c>
      <c r="J60" s="88">
        <f>IF(F60="",1,F60)*IF(G60="",1,G60)*IF(I60="",1,I60)</f>
        <v>0</v>
      </c>
      <c r="K60" s="60"/>
      <c r="O60" s="33"/>
    </row>
    <row r="61" spans="1:15" ht="15" customHeight="1" x14ac:dyDescent="0.25">
      <c r="A61" s="297"/>
      <c r="B61" s="298"/>
      <c r="C61" s="298"/>
      <c r="D61" s="298"/>
      <c r="E61" s="298"/>
      <c r="F61" s="148"/>
      <c r="G61" s="299"/>
      <c r="H61" s="299"/>
      <c r="I61" s="151">
        <v>0</v>
      </c>
      <c r="J61" s="88">
        <f>(IF(F61="","1",F61))*(IF(G61="","1",G61))*(IF(I61="","1",I61))</f>
        <v>0</v>
      </c>
      <c r="K61" s="60"/>
      <c r="L61" s="61"/>
      <c r="O61" s="33"/>
    </row>
    <row r="62" spans="1:15" ht="15" customHeight="1" x14ac:dyDescent="0.25">
      <c r="A62" s="297"/>
      <c r="B62" s="298"/>
      <c r="C62" s="298"/>
      <c r="D62" s="298"/>
      <c r="E62" s="298"/>
      <c r="F62" s="148"/>
      <c r="G62" s="299"/>
      <c r="H62" s="299"/>
      <c r="I62" s="151">
        <v>0</v>
      </c>
      <c r="J62" s="88">
        <f>IF(F$62="",1,F62)*IF(G62="",1,G62)*IF(I62="",1,I62)</f>
        <v>0</v>
      </c>
      <c r="K62" s="60"/>
      <c r="L62" s="61"/>
      <c r="O62" s="33"/>
    </row>
    <row r="63" spans="1:15" ht="15" customHeight="1" x14ac:dyDescent="0.25">
      <c r="A63" s="297"/>
      <c r="B63" s="298"/>
      <c r="C63" s="298"/>
      <c r="D63" s="298"/>
      <c r="E63" s="298"/>
      <c r="F63" s="148"/>
      <c r="G63" s="299"/>
      <c r="H63" s="299"/>
      <c r="I63" s="151">
        <v>0</v>
      </c>
      <c r="J63" s="88">
        <f>IF(F$63="",1,F63)*IF(G63="",1,G63)*IF(I63="",1,I63)</f>
        <v>0</v>
      </c>
      <c r="K63" s="60"/>
      <c r="L63" s="61"/>
      <c r="O63" s="33"/>
    </row>
    <row r="64" spans="1:15" ht="15" customHeight="1" x14ac:dyDescent="0.25">
      <c r="A64" s="297"/>
      <c r="B64" s="298"/>
      <c r="C64" s="298"/>
      <c r="D64" s="298"/>
      <c r="E64" s="298"/>
      <c r="F64" s="148"/>
      <c r="G64" s="299"/>
      <c r="H64" s="299"/>
      <c r="I64" s="151">
        <v>0</v>
      </c>
      <c r="J64" s="88">
        <f>IF(F$64="",1,F64)*IF(G64="",1,G64)*IF(I64="",1,I64)</f>
        <v>0</v>
      </c>
      <c r="K64" s="60"/>
      <c r="L64" s="61"/>
      <c r="O64" s="33"/>
    </row>
    <row r="65" spans="1:15" ht="15" customHeight="1" x14ac:dyDescent="0.25">
      <c r="A65" s="306"/>
      <c r="B65" s="307"/>
      <c r="C65" s="307"/>
      <c r="D65" s="307"/>
      <c r="E65" s="308"/>
      <c r="F65" s="148"/>
      <c r="G65" s="299"/>
      <c r="H65" s="299"/>
      <c r="I65" s="151">
        <v>0</v>
      </c>
      <c r="J65" s="88">
        <f>IF(F65="",1,F65)*IF(G65="",1,G65)*IF(I65="",1,I65)</f>
        <v>0</v>
      </c>
      <c r="K65" s="60"/>
      <c r="O65" s="33"/>
    </row>
    <row r="66" spans="1:15" ht="15" customHeight="1" x14ac:dyDescent="0.25">
      <c r="A66" s="306"/>
      <c r="B66" s="307"/>
      <c r="C66" s="307"/>
      <c r="D66" s="307"/>
      <c r="E66" s="308"/>
      <c r="F66" s="148"/>
      <c r="G66" s="299"/>
      <c r="H66" s="299"/>
      <c r="I66" s="151">
        <v>0</v>
      </c>
      <c r="J66" s="88">
        <f>IF(F66="",1,F66)*IF(G66="",1,G66)*IF(I66="",1,I66)</f>
        <v>0</v>
      </c>
      <c r="K66" s="60"/>
      <c r="O66" s="33"/>
    </row>
    <row r="67" spans="1:15" ht="15" customHeight="1" thickBot="1" x14ac:dyDescent="0.3">
      <c r="A67" s="306"/>
      <c r="B67" s="307"/>
      <c r="C67" s="307"/>
      <c r="D67" s="307"/>
      <c r="E67" s="308"/>
      <c r="F67" s="149"/>
      <c r="G67" s="309"/>
      <c r="H67" s="309"/>
      <c r="I67" s="152">
        <v>0</v>
      </c>
      <c r="J67" s="88">
        <f>IF(F67="",1,F67)*IF(G67="",1,G67)*IF(I67="",1,I67)</f>
        <v>0</v>
      </c>
      <c r="K67" s="60"/>
      <c r="O67" s="33"/>
    </row>
    <row r="68" spans="1:15" ht="15" customHeight="1" thickBot="1" x14ac:dyDescent="0.3">
      <c r="A68" s="286" t="s">
        <v>38</v>
      </c>
      <c r="B68" s="287"/>
      <c r="C68" s="287"/>
      <c r="D68" s="287"/>
      <c r="E68" s="287"/>
      <c r="F68" s="287"/>
      <c r="G68" s="287"/>
      <c r="H68" s="287"/>
      <c r="I68" s="288"/>
      <c r="J68" s="105">
        <f>SUM($J$56:$J$67)</f>
        <v>0</v>
      </c>
      <c r="K68" s="79" t="e">
        <f>$J$68/$J$106</f>
        <v>#DIV/0!</v>
      </c>
      <c r="O68" s="33"/>
    </row>
    <row r="69" spans="1:15" ht="5.55" customHeight="1" thickBot="1" x14ac:dyDescent="0.3">
      <c r="A69" s="310"/>
      <c r="B69" s="310"/>
      <c r="C69" s="310"/>
      <c r="D69" s="310"/>
      <c r="E69" s="310"/>
      <c r="F69" s="310"/>
      <c r="G69" s="310"/>
      <c r="H69" s="310"/>
      <c r="I69" s="310"/>
      <c r="J69" s="310"/>
      <c r="K69" s="310"/>
      <c r="O69" s="33"/>
    </row>
    <row r="70" spans="1:15" ht="16.05" customHeight="1" thickBot="1" x14ac:dyDescent="0.3">
      <c r="A70" s="254" t="s">
        <v>68</v>
      </c>
      <c r="B70" s="255"/>
      <c r="C70" s="255"/>
      <c r="D70" s="255"/>
      <c r="E70" s="255"/>
      <c r="F70" s="255"/>
      <c r="G70" s="255"/>
      <c r="H70" s="255"/>
      <c r="I70" s="255"/>
      <c r="J70" s="255"/>
      <c r="K70" s="256"/>
      <c r="O70" s="33"/>
    </row>
    <row r="71" spans="1:15" ht="24.45" customHeight="1" x14ac:dyDescent="0.25">
      <c r="A71" s="247" t="s">
        <v>69</v>
      </c>
      <c r="B71" s="248"/>
      <c r="C71" s="248"/>
      <c r="D71" s="154" t="s">
        <v>70</v>
      </c>
      <c r="E71" s="153"/>
      <c r="F71" s="155" t="s">
        <v>25</v>
      </c>
      <c r="G71" s="156"/>
      <c r="H71" s="111" t="s">
        <v>71</v>
      </c>
      <c r="I71" s="159">
        <v>0</v>
      </c>
      <c r="J71" s="88">
        <f>I71*G71</f>
        <v>0</v>
      </c>
      <c r="K71" s="71"/>
      <c r="L71" s="61" t="s">
        <v>72</v>
      </c>
      <c r="O71" s="249" t="s">
        <v>73</v>
      </c>
    </row>
    <row r="72" spans="1:15" ht="24.45" customHeight="1" x14ac:dyDescent="0.25">
      <c r="A72" s="247" t="s">
        <v>74</v>
      </c>
      <c r="B72" s="248"/>
      <c r="C72" s="248"/>
      <c r="D72" s="154" t="s">
        <v>70</v>
      </c>
      <c r="E72" s="153"/>
      <c r="F72" s="155" t="s">
        <v>25</v>
      </c>
      <c r="G72" s="157"/>
      <c r="H72" s="111" t="s">
        <v>71</v>
      </c>
      <c r="I72" s="160">
        <v>0</v>
      </c>
      <c r="J72" s="88">
        <f>I72*G72</f>
        <v>0</v>
      </c>
      <c r="K72" s="71"/>
      <c r="O72" s="249"/>
    </row>
    <row r="73" spans="1:15" ht="16.95" customHeight="1" x14ac:dyDescent="0.25">
      <c r="A73" s="297"/>
      <c r="B73" s="298"/>
      <c r="C73" s="298"/>
      <c r="D73" s="154" t="s">
        <v>70</v>
      </c>
      <c r="E73" s="153"/>
      <c r="F73" s="155" t="s">
        <v>25</v>
      </c>
      <c r="G73" s="157"/>
      <c r="H73" s="111" t="s">
        <v>71</v>
      </c>
      <c r="I73" s="160">
        <v>0</v>
      </c>
      <c r="J73" s="88">
        <f t="shared" ref="J73:J74" si="2">I73*G73</f>
        <v>0</v>
      </c>
      <c r="K73" s="71"/>
      <c r="O73" s="249"/>
    </row>
    <row r="74" spans="1:15" ht="21" thickBot="1" x14ac:dyDescent="0.3">
      <c r="A74" s="297"/>
      <c r="B74" s="298"/>
      <c r="C74" s="298"/>
      <c r="D74" s="154" t="s">
        <v>70</v>
      </c>
      <c r="E74" s="153"/>
      <c r="F74" s="155" t="s">
        <v>25</v>
      </c>
      <c r="G74" s="158"/>
      <c r="H74" s="111" t="s">
        <v>71</v>
      </c>
      <c r="I74" s="161">
        <v>0</v>
      </c>
      <c r="J74" s="88">
        <f t="shared" si="2"/>
        <v>0</v>
      </c>
      <c r="K74" s="71"/>
      <c r="O74" s="72" t="s">
        <v>75</v>
      </c>
    </row>
    <row r="75" spans="1:15" ht="16.2" customHeight="1" thickBot="1" x14ac:dyDescent="0.3">
      <c r="A75" s="286" t="s">
        <v>38</v>
      </c>
      <c r="B75" s="287"/>
      <c r="C75" s="287"/>
      <c r="D75" s="287"/>
      <c r="E75" s="287"/>
      <c r="F75" s="287"/>
      <c r="G75" s="287"/>
      <c r="H75" s="287"/>
      <c r="I75" s="288"/>
      <c r="J75" s="105">
        <f>SUM(J71:J74)</f>
        <v>0</v>
      </c>
      <c r="K75" s="79" t="e">
        <f>$J$75/$J$106</f>
        <v>#DIV/0!</v>
      </c>
      <c r="O75" s="33"/>
    </row>
    <row r="76" spans="1:15" ht="5.55" customHeight="1" thickBot="1" x14ac:dyDescent="0.3">
      <c r="A76" s="310"/>
      <c r="B76" s="310"/>
      <c r="C76" s="310"/>
      <c r="D76" s="310"/>
      <c r="E76" s="310"/>
      <c r="F76" s="310"/>
      <c r="G76" s="310"/>
      <c r="H76" s="310"/>
      <c r="I76" s="310"/>
      <c r="J76" s="310"/>
      <c r="K76" s="310"/>
      <c r="O76" s="33"/>
    </row>
    <row r="77" spans="1:15" ht="13.8" customHeight="1" thickBot="1" x14ac:dyDescent="0.3">
      <c r="A77" s="254" t="s">
        <v>76</v>
      </c>
      <c r="B77" s="255"/>
      <c r="C77" s="255"/>
      <c r="D77" s="255"/>
      <c r="E77" s="255"/>
      <c r="F77" s="255"/>
      <c r="G77" s="255"/>
      <c r="H77" s="255"/>
      <c r="I77" s="255"/>
      <c r="J77" s="255"/>
      <c r="K77" s="256"/>
      <c r="O77" s="33"/>
    </row>
    <row r="78" spans="1:15" ht="13.95" customHeight="1" thickBot="1" x14ac:dyDescent="0.3">
      <c r="A78" s="281"/>
      <c r="B78" s="282"/>
      <c r="C78" s="283"/>
      <c r="D78" s="103"/>
      <c r="E78" s="97"/>
      <c r="F78" s="154" t="s">
        <v>77</v>
      </c>
      <c r="G78" s="156">
        <v>0</v>
      </c>
      <c r="H78" s="112" t="s">
        <v>78</v>
      </c>
      <c r="I78" s="159">
        <v>0</v>
      </c>
      <c r="J78" s="88">
        <f>$G$78*$I$78</f>
        <v>0</v>
      </c>
      <c r="K78" s="101"/>
      <c r="O78" s="46" t="s">
        <v>79</v>
      </c>
    </row>
    <row r="79" spans="1:15" ht="13.95" customHeight="1" thickBot="1" x14ac:dyDescent="0.3">
      <c r="A79" s="281"/>
      <c r="B79" s="282"/>
      <c r="C79" s="283"/>
      <c r="D79" s="97"/>
      <c r="E79" s="97"/>
      <c r="F79" s="154" t="s">
        <v>77</v>
      </c>
      <c r="G79" s="158">
        <v>0</v>
      </c>
      <c r="H79" s="112" t="s">
        <v>78</v>
      </c>
      <c r="I79" s="161">
        <v>0</v>
      </c>
      <c r="J79" s="88">
        <f>$G$79*$I$79</f>
        <v>0</v>
      </c>
      <c r="K79" s="101"/>
      <c r="O79" s="33"/>
    </row>
    <row r="80" spans="1:15" ht="13.95" customHeight="1" thickBot="1" x14ac:dyDescent="0.3">
      <c r="A80" s="286" t="s">
        <v>38</v>
      </c>
      <c r="B80" s="287"/>
      <c r="C80" s="287"/>
      <c r="D80" s="287"/>
      <c r="E80" s="287"/>
      <c r="F80" s="287"/>
      <c r="G80" s="287"/>
      <c r="H80" s="287"/>
      <c r="I80" s="288"/>
      <c r="J80" s="113">
        <f>SUM(J78:J79)</f>
        <v>0</v>
      </c>
      <c r="K80" s="79" t="e">
        <f>$J$80/$J$106</f>
        <v>#DIV/0!</v>
      </c>
      <c r="O80" s="33"/>
    </row>
    <row r="81" spans="1:27" ht="5.55" customHeight="1" thickBot="1" x14ac:dyDescent="0.3">
      <c r="A81" s="310"/>
      <c r="B81" s="310"/>
      <c r="C81" s="310"/>
      <c r="D81" s="310"/>
      <c r="E81" s="310"/>
      <c r="F81" s="310"/>
      <c r="G81" s="310"/>
      <c r="H81" s="310"/>
      <c r="I81" s="310"/>
      <c r="J81" s="310"/>
      <c r="K81" s="310"/>
      <c r="O81" s="33"/>
    </row>
    <row r="82" spans="1:27" ht="15" customHeight="1" thickBot="1" x14ac:dyDescent="0.3">
      <c r="A82" s="254" t="s">
        <v>80</v>
      </c>
      <c r="B82" s="255"/>
      <c r="C82" s="255"/>
      <c r="D82" s="255"/>
      <c r="E82" s="255"/>
      <c r="F82" s="255"/>
      <c r="G82" s="255"/>
      <c r="H82" s="255"/>
      <c r="I82" s="255"/>
      <c r="J82" s="255"/>
      <c r="K82" s="256"/>
      <c r="O82" s="33"/>
    </row>
    <row r="83" spans="1:27" ht="15" customHeight="1" thickBot="1" x14ac:dyDescent="0.3">
      <c r="A83" s="362" t="s">
        <v>81</v>
      </c>
      <c r="B83" s="363"/>
      <c r="C83" s="363"/>
      <c r="D83" s="363"/>
      <c r="E83" s="162">
        <f>'4. Gemeinkosten'!D51</f>
        <v>0.19218068849211145</v>
      </c>
      <c r="F83" s="114" t="s">
        <v>82</v>
      </c>
      <c r="G83" s="364" t="s">
        <v>83</v>
      </c>
      <c r="H83" s="364"/>
      <c r="I83" s="364"/>
      <c r="J83" s="115">
        <f>SUM(J21+J22+J34+J41+J44+J51+J68+J75+J80+J94+J95)*E83</f>
        <v>0</v>
      </c>
      <c r="K83" s="116" t="e">
        <f>$J$83/$J$106</f>
        <v>#DIV/0!</v>
      </c>
      <c r="L83" s="61" t="s">
        <v>84</v>
      </c>
      <c r="O83" s="249" t="s">
        <v>85</v>
      </c>
    </row>
    <row r="84" spans="1:27" ht="24" customHeight="1" x14ac:dyDescent="0.25">
      <c r="A84" s="313" t="s">
        <v>86</v>
      </c>
      <c r="B84" s="314"/>
      <c r="C84" s="314"/>
      <c r="D84" s="314"/>
      <c r="E84" s="314"/>
      <c r="F84" s="314"/>
      <c r="G84" s="314"/>
      <c r="H84" s="314"/>
      <c r="I84" s="314"/>
      <c r="J84" s="117" t="e">
        <f>$J$83/$I$16/(I14/4.33)</f>
        <v>#DIV/0!</v>
      </c>
      <c r="K84" s="116"/>
      <c r="O84" s="249"/>
    </row>
    <row r="85" spans="1:27" ht="10.95" customHeight="1" x14ac:dyDescent="0.25">
      <c r="A85" s="315" t="s">
        <v>87</v>
      </c>
      <c r="B85" s="316"/>
      <c r="C85" s="316"/>
      <c r="D85" s="316"/>
      <c r="E85" s="316"/>
      <c r="F85" s="316"/>
      <c r="G85" s="316"/>
      <c r="H85" s="316"/>
      <c r="I85" s="316"/>
      <c r="J85" s="316"/>
      <c r="K85" s="69"/>
      <c r="O85" s="311"/>
    </row>
    <row r="86" spans="1:27" s="119" customFormat="1" ht="10.050000000000001" customHeight="1" x14ac:dyDescent="0.25">
      <c r="A86" s="317" t="s">
        <v>88</v>
      </c>
      <c r="B86" s="318"/>
      <c r="C86" s="318"/>
      <c r="D86" s="318"/>
      <c r="E86" s="318"/>
      <c r="F86" s="318"/>
      <c r="G86" s="318"/>
      <c r="H86" s="318"/>
      <c r="I86" s="318"/>
      <c r="J86" s="318"/>
      <c r="K86" s="118"/>
      <c r="M86" s="120"/>
      <c r="O86" s="311"/>
      <c r="P86"/>
      <c r="Q86"/>
      <c r="R86"/>
      <c r="S86"/>
      <c r="T86"/>
      <c r="U86"/>
      <c r="V86"/>
      <c r="W86"/>
      <c r="X86"/>
      <c r="Y86"/>
      <c r="Z86"/>
      <c r="AA86"/>
    </row>
    <row r="87" spans="1:27" s="119" customFormat="1" ht="10.95" customHeight="1" x14ac:dyDescent="0.25">
      <c r="A87" s="317" t="s">
        <v>89</v>
      </c>
      <c r="B87" s="318"/>
      <c r="C87" s="318"/>
      <c r="D87" s="318"/>
      <c r="E87" s="318"/>
      <c r="F87" s="318"/>
      <c r="G87" s="318"/>
      <c r="H87" s="318"/>
      <c r="I87" s="318"/>
      <c r="J87" s="318"/>
      <c r="K87" s="118"/>
      <c r="M87" s="120"/>
      <c r="O87" s="311"/>
      <c r="P87"/>
      <c r="Q87"/>
      <c r="R87"/>
      <c r="S87"/>
      <c r="T87"/>
      <c r="U87"/>
      <c r="V87"/>
      <c r="W87"/>
      <c r="X87"/>
      <c r="Y87"/>
      <c r="Z87"/>
      <c r="AA87"/>
    </row>
    <row r="88" spans="1:27" s="119" customFormat="1" ht="10.95" customHeight="1" x14ac:dyDescent="0.25">
      <c r="A88" s="317" t="s">
        <v>90</v>
      </c>
      <c r="B88" s="318"/>
      <c r="C88" s="318"/>
      <c r="D88" s="318"/>
      <c r="E88" s="318"/>
      <c r="F88" s="318"/>
      <c r="G88" s="318"/>
      <c r="H88" s="318"/>
      <c r="I88" s="318"/>
      <c r="J88" s="318"/>
      <c r="K88" s="118"/>
      <c r="M88" s="120"/>
      <c r="O88" s="311"/>
      <c r="P88"/>
      <c r="Q88"/>
      <c r="R88"/>
      <c r="S88"/>
      <c r="T88"/>
      <c r="U88"/>
      <c r="V88"/>
      <c r="W88"/>
      <c r="X88"/>
      <c r="Y88"/>
      <c r="Z88"/>
      <c r="AA88"/>
    </row>
    <row r="89" spans="1:27" s="119" customFormat="1" ht="10.95" customHeight="1" x14ac:dyDescent="0.25">
      <c r="A89" s="317" t="s">
        <v>91</v>
      </c>
      <c r="B89" s="318"/>
      <c r="C89" s="318"/>
      <c r="D89" s="318"/>
      <c r="E89" s="318"/>
      <c r="F89" s="318"/>
      <c r="G89" s="318"/>
      <c r="H89" s="318"/>
      <c r="I89" s="318"/>
      <c r="J89" s="318"/>
      <c r="K89" s="118"/>
      <c r="M89" s="120"/>
      <c r="O89" s="312"/>
      <c r="P89"/>
      <c r="Q89"/>
      <c r="R89"/>
      <c r="S89"/>
      <c r="T89"/>
      <c r="U89"/>
      <c r="V89"/>
      <c r="W89"/>
      <c r="X89"/>
      <c r="Y89"/>
      <c r="Z89"/>
      <c r="AA89"/>
    </row>
    <row r="90" spans="1:27" s="119" customFormat="1" ht="10.050000000000001" customHeight="1" x14ac:dyDescent="0.25">
      <c r="A90" s="317" t="s">
        <v>92</v>
      </c>
      <c r="B90" s="318"/>
      <c r="C90" s="318"/>
      <c r="D90" s="318"/>
      <c r="E90" s="318"/>
      <c r="F90" s="318"/>
      <c r="G90" s="318"/>
      <c r="H90" s="318"/>
      <c r="I90" s="318"/>
      <c r="J90" s="318"/>
      <c r="K90" s="118"/>
      <c r="M90" s="120"/>
      <c r="O90" s="33"/>
      <c r="P90"/>
      <c r="Q90"/>
      <c r="R90"/>
      <c r="S90"/>
      <c r="T90"/>
      <c r="U90"/>
      <c r="V90"/>
      <c r="W90"/>
      <c r="X90"/>
      <c r="Y90"/>
      <c r="Z90"/>
      <c r="AA90"/>
    </row>
    <row r="91" spans="1:27" s="119" customFormat="1" ht="10.95" customHeight="1" x14ac:dyDescent="0.25">
      <c r="A91" s="317" t="s">
        <v>93</v>
      </c>
      <c r="B91" s="318"/>
      <c r="C91" s="318"/>
      <c r="D91" s="318"/>
      <c r="E91" s="318"/>
      <c r="F91" s="318"/>
      <c r="G91" s="318"/>
      <c r="H91" s="318"/>
      <c r="I91" s="318"/>
      <c r="J91" s="318"/>
      <c r="K91" s="118"/>
      <c r="M91" s="120"/>
      <c r="O91" s="33"/>
      <c r="P91"/>
      <c r="Q91"/>
      <c r="R91"/>
      <c r="S91"/>
      <c r="T91"/>
      <c r="U91"/>
      <c r="V91"/>
      <c r="W91"/>
      <c r="X91"/>
      <c r="Y91"/>
      <c r="Z91"/>
      <c r="AA91"/>
    </row>
    <row r="92" spans="1:27" ht="5.55" customHeight="1" thickBot="1" x14ac:dyDescent="0.3">
      <c r="A92" s="310"/>
      <c r="B92" s="310"/>
      <c r="C92" s="310"/>
      <c r="D92" s="310"/>
      <c r="E92" s="310"/>
      <c r="F92" s="310"/>
      <c r="G92" s="310"/>
      <c r="H92" s="310"/>
      <c r="I92" s="310"/>
      <c r="J92" s="310"/>
      <c r="K92" s="310"/>
      <c r="O92" s="33"/>
    </row>
    <row r="93" spans="1:27" ht="14.55" customHeight="1" x14ac:dyDescent="0.25">
      <c r="A93" s="254" t="s">
        <v>94</v>
      </c>
      <c r="B93" s="255"/>
      <c r="C93" s="255"/>
      <c r="D93" s="255"/>
      <c r="E93" s="255"/>
      <c r="F93" s="255"/>
      <c r="G93" s="255"/>
      <c r="H93" s="255"/>
      <c r="I93" s="255"/>
      <c r="J93" s="255"/>
      <c r="K93" s="256"/>
      <c r="O93" s="33"/>
    </row>
    <row r="94" spans="1:27" ht="15.45" customHeight="1" x14ac:dyDescent="0.25">
      <c r="A94" s="359" t="s">
        <v>95</v>
      </c>
      <c r="B94" s="360"/>
      <c r="C94" s="360"/>
      <c r="D94" s="360"/>
      <c r="E94" s="361"/>
      <c r="F94" s="154" t="s">
        <v>77</v>
      </c>
      <c r="G94" s="163">
        <v>0</v>
      </c>
      <c r="H94" s="121" t="s">
        <v>78</v>
      </c>
      <c r="I94" s="166">
        <v>0</v>
      </c>
      <c r="J94" s="100">
        <f>G94*I94</f>
        <v>0</v>
      </c>
      <c r="K94" s="60"/>
      <c r="O94" s="46"/>
    </row>
    <row r="95" spans="1:27" ht="15.45" customHeight="1" thickBot="1" x14ac:dyDescent="0.3">
      <c r="A95" s="328"/>
      <c r="B95" s="329"/>
      <c r="C95" s="329"/>
      <c r="D95" s="329"/>
      <c r="E95" s="330"/>
      <c r="F95" s="164" t="s">
        <v>77</v>
      </c>
      <c r="G95" s="165">
        <v>0</v>
      </c>
      <c r="H95" s="122" t="s">
        <v>78</v>
      </c>
      <c r="I95" s="166">
        <v>0</v>
      </c>
      <c r="J95" s="93">
        <f>G95*I95</f>
        <v>0</v>
      </c>
      <c r="K95" s="66"/>
      <c r="O95" s="33"/>
    </row>
    <row r="96" spans="1:27" ht="5.55" customHeight="1" thickBot="1" x14ac:dyDescent="0.3">
      <c r="A96" s="310"/>
      <c r="B96" s="310"/>
      <c r="C96" s="310"/>
      <c r="D96" s="310"/>
      <c r="E96" s="310"/>
      <c r="F96" s="310"/>
      <c r="G96" s="310"/>
      <c r="H96" s="310"/>
      <c r="I96" s="310"/>
      <c r="J96" s="310"/>
      <c r="K96" s="310"/>
      <c r="O96" s="33"/>
    </row>
    <row r="97" spans="1:27" ht="10.95" customHeight="1" thickBot="1" x14ac:dyDescent="0.3">
      <c r="A97" s="321" t="s">
        <v>96</v>
      </c>
      <c r="B97" s="322"/>
      <c r="C97" s="322"/>
      <c r="D97" s="322"/>
      <c r="E97" s="322"/>
      <c r="F97" s="322"/>
      <c r="G97" s="322"/>
      <c r="H97" s="322"/>
      <c r="I97" s="322"/>
      <c r="J97" s="322"/>
      <c r="K97" s="323"/>
      <c r="O97" s="33"/>
    </row>
    <row r="98" spans="1:27" ht="25.95" customHeight="1" thickBot="1" x14ac:dyDescent="0.3">
      <c r="A98" s="331" t="s">
        <v>97</v>
      </c>
      <c r="B98" s="332"/>
      <c r="C98" s="332"/>
      <c r="D98" s="332"/>
      <c r="E98" s="333">
        <v>0</v>
      </c>
      <c r="F98" s="334"/>
      <c r="G98" s="335" t="s">
        <v>82</v>
      </c>
      <c r="H98" s="336"/>
      <c r="I98" s="123"/>
      <c r="J98" s="115">
        <f>SUM(J21+J22+J34+J41+J44+J51+J68+J75+J80+J83+J94+J95)*E98</f>
        <v>0</v>
      </c>
      <c r="K98" s="124"/>
      <c r="O98" s="319" t="s">
        <v>98</v>
      </c>
    </row>
    <row r="99" spans="1:27" ht="5.55" customHeight="1" thickBot="1" x14ac:dyDescent="0.3">
      <c r="A99" s="310"/>
      <c r="B99" s="310"/>
      <c r="C99" s="310"/>
      <c r="D99" s="310"/>
      <c r="E99" s="320"/>
      <c r="F99" s="320"/>
      <c r="G99" s="320"/>
      <c r="H99" s="320"/>
      <c r="I99" s="310"/>
      <c r="J99" s="310"/>
      <c r="K99" s="310"/>
      <c r="O99" s="319"/>
    </row>
    <row r="100" spans="1:27" ht="16.05" customHeight="1" thickBot="1" x14ac:dyDescent="0.3">
      <c r="A100" s="321" t="s">
        <v>99</v>
      </c>
      <c r="B100" s="322"/>
      <c r="C100" s="322"/>
      <c r="D100" s="322"/>
      <c r="E100" s="322"/>
      <c r="F100" s="322"/>
      <c r="G100" s="322"/>
      <c r="H100" s="322"/>
      <c r="I100" s="322"/>
      <c r="J100" s="322"/>
      <c r="K100" s="323"/>
      <c r="O100" s="319"/>
    </row>
    <row r="101" spans="1:27" s="49" customFormat="1" ht="18" customHeight="1" x14ac:dyDescent="0.25">
      <c r="A101" s="324" t="s">
        <v>100</v>
      </c>
      <c r="B101" s="325"/>
      <c r="C101" s="325"/>
      <c r="D101" s="325"/>
      <c r="E101" s="325"/>
      <c r="F101" s="325"/>
      <c r="G101" s="326" t="s">
        <v>101</v>
      </c>
      <c r="H101" s="325"/>
      <c r="I101" s="168" t="s">
        <v>102</v>
      </c>
      <c r="J101" s="169">
        <v>0</v>
      </c>
      <c r="K101" s="170"/>
      <c r="M101" s="106"/>
      <c r="O101" s="72" t="s">
        <v>103</v>
      </c>
      <c r="P101"/>
      <c r="Q101"/>
      <c r="R101"/>
      <c r="S101"/>
      <c r="T101"/>
      <c r="U101"/>
      <c r="V101"/>
      <c r="W101"/>
      <c r="X101"/>
      <c r="Y101"/>
      <c r="Z101"/>
      <c r="AA101"/>
    </row>
    <row r="102" spans="1:27" ht="19.05" customHeight="1" x14ac:dyDescent="0.25">
      <c r="A102" s="327" t="s">
        <v>104</v>
      </c>
      <c r="B102" s="327"/>
      <c r="C102" s="327"/>
      <c r="D102" s="327"/>
      <c r="E102" s="327"/>
      <c r="F102" s="327"/>
      <c r="G102" s="327"/>
      <c r="H102" s="327"/>
      <c r="I102" s="327"/>
      <c r="J102" s="327"/>
      <c r="K102" s="327"/>
      <c r="O102" s="33"/>
    </row>
    <row r="103" spans="1:27" ht="16.95" customHeight="1" x14ac:dyDescent="0.25">
      <c r="A103" s="351"/>
      <c r="B103" s="352"/>
      <c r="C103" s="352"/>
      <c r="D103" s="352"/>
      <c r="E103" s="352"/>
      <c r="F103" s="172" t="s">
        <v>105</v>
      </c>
      <c r="G103" s="171"/>
      <c r="H103" s="172" t="s">
        <v>78</v>
      </c>
      <c r="I103" s="171"/>
      <c r="J103" s="173">
        <f>SUM(G103*I103)</f>
        <v>0</v>
      </c>
      <c r="K103" s="353"/>
      <c r="O103" s="33"/>
    </row>
    <row r="104" spans="1:27" ht="16.95" customHeight="1" x14ac:dyDescent="0.25">
      <c r="A104" s="351"/>
      <c r="B104" s="352"/>
      <c r="C104" s="352"/>
      <c r="D104" s="352"/>
      <c r="E104" s="352"/>
      <c r="F104" s="172" t="s">
        <v>105</v>
      </c>
      <c r="G104" s="171"/>
      <c r="H104" s="172" t="s">
        <v>78</v>
      </c>
      <c r="I104" s="171"/>
      <c r="J104" s="173">
        <f t="shared" ref="J104:J105" si="3">SUM(G104*I104)</f>
        <v>0</v>
      </c>
      <c r="K104" s="353"/>
      <c r="O104" s="33"/>
    </row>
    <row r="105" spans="1:27" ht="19.05" customHeight="1" x14ac:dyDescent="0.25">
      <c r="A105" s="351"/>
      <c r="B105" s="352"/>
      <c r="C105" s="352"/>
      <c r="D105" s="352"/>
      <c r="E105" s="352"/>
      <c r="F105" s="172" t="s">
        <v>105</v>
      </c>
      <c r="G105" s="171"/>
      <c r="H105" s="172" t="s">
        <v>78</v>
      </c>
      <c r="I105" s="171"/>
      <c r="J105" s="173">
        <f t="shared" si="3"/>
        <v>0</v>
      </c>
      <c r="K105" s="353"/>
      <c r="O105" s="33"/>
    </row>
    <row r="106" spans="1:27" ht="15" customHeight="1" thickBot="1" x14ac:dyDescent="0.3">
      <c r="A106" s="354" t="s">
        <v>106</v>
      </c>
      <c r="B106" s="355"/>
      <c r="C106" s="355"/>
      <c r="D106" s="355"/>
      <c r="E106" s="355"/>
      <c r="F106" s="355"/>
      <c r="G106" s="355"/>
      <c r="H106" s="355"/>
      <c r="I106" s="356"/>
      <c r="J106" s="357">
        <f>SUM(J21+J22+J34+J41+J44+J51+J68+J75+J80+J83+J98+J94+J95+J103+J104+J105)-J101</f>
        <v>0</v>
      </c>
      <c r="K106" s="358"/>
      <c r="O106" s="33"/>
    </row>
    <row r="107" spans="1:27" ht="10.199999999999999" customHeight="1" thickBot="1" x14ac:dyDescent="0.3">
      <c r="A107" s="310"/>
      <c r="B107" s="310"/>
      <c r="C107" s="310"/>
      <c r="D107" s="310"/>
      <c r="E107" s="310"/>
      <c r="F107" s="310"/>
      <c r="G107" s="310"/>
      <c r="H107" s="310"/>
      <c r="I107" s="310"/>
      <c r="J107" s="310"/>
      <c r="K107" s="310"/>
      <c r="O107" s="33"/>
    </row>
    <row r="108" spans="1:27" ht="19.2" customHeight="1" thickBot="1" x14ac:dyDescent="0.3">
      <c r="A108" s="337" t="s">
        <v>107</v>
      </c>
      <c r="B108" s="338"/>
      <c r="C108" s="338"/>
      <c r="D108" s="338"/>
      <c r="E108" s="338"/>
      <c r="F108" s="338"/>
      <c r="G108" s="338"/>
      <c r="H108" s="338"/>
      <c r="I108" s="339"/>
      <c r="J108" s="340" t="e">
        <f>ROUND(($J$106/$I$16/$G$12),2)</f>
        <v>#DIV/0!</v>
      </c>
      <c r="K108" s="341"/>
      <c r="O108" s="125"/>
    </row>
    <row r="109" spans="1:27" ht="3.45" hidden="1" customHeight="1" thickBot="1" x14ac:dyDescent="0.3">
      <c r="A109" s="342"/>
      <c r="B109" s="343"/>
      <c r="C109" s="343"/>
      <c r="D109" s="343"/>
      <c r="E109" s="343"/>
      <c r="F109" s="343"/>
      <c r="G109" s="343"/>
      <c r="H109" s="343"/>
      <c r="I109" s="343"/>
      <c r="J109" s="344"/>
      <c r="K109" s="345"/>
      <c r="O109" s="33"/>
    </row>
    <row r="110" spans="1:27" ht="31.2" customHeight="1" thickBot="1" x14ac:dyDescent="0.3">
      <c r="A110" s="346" t="s">
        <v>108</v>
      </c>
      <c r="B110" s="347"/>
      <c r="C110" s="347"/>
      <c r="D110" s="347"/>
      <c r="E110" s="347"/>
      <c r="F110" s="347"/>
      <c r="G110" s="347"/>
      <c r="H110" s="347"/>
      <c r="I110" s="348"/>
      <c r="J110" s="349" t="e">
        <f>$J$108*$G$12</f>
        <v>#DIV/0!</v>
      </c>
      <c r="K110" s="350"/>
      <c r="O110" s="33"/>
    </row>
    <row r="111" spans="1:27" ht="7.8" customHeight="1" x14ac:dyDescent="0.25">
      <c r="A111" s="126"/>
    </row>
    <row r="112" spans="1:27" ht="10.050000000000001" customHeight="1" x14ac:dyDescent="0.25">
      <c r="A112" s="127"/>
    </row>
    <row r="113" spans="1:1" ht="7.05" customHeight="1" x14ac:dyDescent="0.25">
      <c r="A113" s="128"/>
    </row>
  </sheetData>
  <sheetProtection selectLockedCells="1"/>
  <mergeCells count="147">
    <mergeCell ref="A107:K107"/>
    <mergeCell ref="A108:I108"/>
    <mergeCell ref="J108:K108"/>
    <mergeCell ref="A109:I109"/>
    <mergeCell ref="J109:K109"/>
    <mergeCell ref="A110:I110"/>
    <mergeCell ref="J110:K110"/>
    <mergeCell ref="A103:E103"/>
    <mergeCell ref="K103:K105"/>
    <mergeCell ref="A104:E104"/>
    <mergeCell ref="A105:E105"/>
    <mergeCell ref="A106:I106"/>
    <mergeCell ref="J106:K106"/>
    <mergeCell ref="O98:O100"/>
    <mergeCell ref="A99:K99"/>
    <mergeCell ref="A100:K100"/>
    <mergeCell ref="A101:F101"/>
    <mergeCell ref="G101:H101"/>
    <mergeCell ref="A102:K102"/>
    <mergeCell ref="A95:E95"/>
    <mergeCell ref="A96:K96"/>
    <mergeCell ref="A97:K97"/>
    <mergeCell ref="A98:D98"/>
    <mergeCell ref="E98:F98"/>
    <mergeCell ref="G98:H98"/>
    <mergeCell ref="A90:J90"/>
    <mergeCell ref="A91:J91"/>
    <mergeCell ref="A92:K92"/>
    <mergeCell ref="A93:K93"/>
    <mergeCell ref="A94:E94"/>
    <mergeCell ref="A81:K81"/>
    <mergeCell ref="A82:K82"/>
    <mergeCell ref="A83:D83"/>
    <mergeCell ref="G83:I83"/>
    <mergeCell ref="O83:O89"/>
    <mergeCell ref="A84:I84"/>
    <mergeCell ref="A85:J85"/>
    <mergeCell ref="A86:J86"/>
    <mergeCell ref="A87:J87"/>
    <mergeCell ref="A88:J88"/>
    <mergeCell ref="A75:I75"/>
    <mergeCell ref="A76:K76"/>
    <mergeCell ref="A77:K77"/>
    <mergeCell ref="A78:C78"/>
    <mergeCell ref="A79:C79"/>
    <mergeCell ref="A80:I80"/>
    <mergeCell ref="A89:J89"/>
    <mergeCell ref="A70:K70"/>
    <mergeCell ref="A71:C71"/>
    <mergeCell ref="O71:O73"/>
    <mergeCell ref="A72:C72"/>
    <mergeCell ref="A73:C73"/>
    <mergeCell ref="A74:C74"/>
    <mergeCell ref="A66:E66"/>
    <mergeCell ref="G66:H66"/>
    <mergeCell ref="A67:E67"/>
    <mergeCell ref="G67:H67"/>
    <mergeCell ref="A68:I68"/>
    <mergeCell ref="A69:K69"/>
    <mergeCell ref="A63:E63"/>
    <mergeCell ref="G63:H63"/>
    <mergeCell ref="A64:E64"/>
    <mergeCell ref="G64:H64"/>
    <mergeCell ref="A65:E65"/>
    <mergeCell ref="G65:H65"/>
    <mergeCell ref="A60:E60"/>
    <mergeCell ref="G60:H60"/>
    <mergeCell ref="A61:E61"/>
    <mergeCell ref="G61:H61"/>
    <mergeCell ref="A62:E62"/>
    <mergeCell ref="G62:H62"/>
    <mergeCell ref="O56:O59"/>
    <mergeCell ref="A57:E57"/>
    <mergeCell ref="G57:H57"/>
    <mergeCell ref="A58:E58"/>
    <mergeCell ref="G58:H58"/>
    <mergeCell ref="A59:E59"/>
    <mergeCell ref="G59:H59"/>
    <mergeCell ref="A52:K52"/>
    <mergeCell ref="A53:K53"/>
    <mergeCell ref="G54:H54"/>
    <mergeCell ref="F55:H55"/>
    <mergeCell ref="A56:E56"/>
    <mergeCell ref="G56:H56"/>
    <mergeCell ref="A46:K46"/>
    <mergeCell ref="A47:E47"/>
    <mergeCell ref="A48:D48"/>
    <mergeCell ref="A49:C49"/>
    <mergeCell ref="G50:I50"/>
    <mergeCell ref="A51:I51"/>
    <mergeCell ref="B41:D41"/>
    <mergeCell ref="E41:F41"/>
    <mergeCell ref="A42:J42"/>
    <mergeCell ref="A43:D43"/>
    <mergeCell ref="E43:H43"/>
    <mergeCell ref="B44:D44"/>
    <mergeCell ref="F44:H44"/>
    <mergeCell ref="A36:K36"/>
    <mergeCell ref="A37:F37"/>
    <mergeCell ref="H37:J37"/>
    <mergeCell ref="A38:F38"/>
    <mergeCell ref="A39:J39"/>
    <mergeCell ref="A40:D40"/>
    <mergeCell ref="E40:H40"/>
    <mergeCell ref="A30:E30"/>
    <mergeCell ref="A31:E31"/>
    <mergeCell ref="A32:F32"/>
    <mergeCell ref="H32:J32"/>
    <mergeCell ref="A33:E33"/>
    <mergeCell ref="A34:F34"/>
    <mergeCell ref="A26:E26"/>
    <mergeCell ref="O26:O27"/>
    <mergeCell ref="A27:E27"/>
    <mergeCell ref="A28:E28"/>
    <mergeCell ref="O28:O29"/>
    <mergeCell ref="A29:E29"/>
    <mergeCell ref="A18:K18"/>
    <mergeCell ref="A20:K20"/>
    <mergeCell ref="A21:C21"/>
    <mergeCell ref="A22:C22"/>
    <mergeCell ref="A24:K24"/>
    <mergeCell ref="A25:H25"/>
    <mergeCell ref="A14:E14"/>
    <mergeCell ref="G14:H14"/>
    <mergeCell ref="A15:J15"/>
    <mergeCell ref="A16:E16"/>
    <mergeCell ref="G16:H16"/>
    <mergeCell ref="A17:K17"/>
    <mergeCell ref="A11:E11"/>
    <mergeCell ref="G11:H11"/>
    <mergeCell ref="A12:E12"/>
    <mergeCell ref="G12:H12"/>
    <mergeCell ref="A13:E13"/>
    <mergeCell ref="G13:H13"/>
    <mergeCell ref="A7:K7"/>
    <mergeCell ref="G8:H8"/>
    <mergeCell ref="A9:E9"/>
    <mergeCell ref="G9:H9"/>
    <mergeCell ref="A10:E10"/>
    <mergeCell ref="G10:H10"/>
    <mergeCell ref="A1:K1"/>
    <mergeCell ref="A2:K2"/>
    <mergeCell ref="A3:K3"/>
    <mergeCell ref="A4:G4"/>
    <mergeCell ref="A5:F5"/>
    <mergeCell ref="G5:I5"/>
    <mergeCell ref="J5:K5"/>
  </mergeCells>
  <pageMargins left="0.62992125984251968" right="3.937007874015748E-2" top="0.35433070866141736" bottom="0.35433070866141736" header="0.31496062992125984" footer="0.31496062992125984"/>
  <pageSetup paperSize="9" scale="25" fitToWidth="2" fitToHeight="0" orientation="portrait" r:id="rId1"/>
  <headerFooter>
    <oddFooter>&amp;L&amp;"Arial,Kursiv"&amp;9*) Hinweis: 1 Monat = 4,333 Wochen</oddFooter>
  </headerFooter>
  <rowBreaks count="1" manualBreakCount="1">
    <brk id="52" max="4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C88A3C-CB1D-DD4F-A436-D618A6A62768}">
  <dimension ref="B2:V116"/>
  <sheetViews>
    <sheetView workbookViewId="0">
      <selection activeCell="E25" sqref="E25"/>
    </sheetView>
  </sheetViews>
  <sheetFormatPr baseColWidth="10" defaultColWidth="12" defaultRowHeight="13.8" x14ac:dyDescent="0.25"/>
  <cols>
    <col min="1" max="1" width="12" style="190"/>
    <col min="2" max="2" width="18" style="190" customWidth="1"/>
    <col min="3" max="3" width="22.5546875" style="190" customWidth="1"/>
    <col min="4" max="4" width="28.77734375" style="190" customWidth="1"/>
    <col min="5" max="5" width="19.88671875" style="190" bestFit="1" customWidth="1"/>
    <col min="6" max="6" width="19" style="190" customWidth="1"/>
    <col min="7" max="7" width="25.77734375" style="190" bestFit="1" customWidth="1"/>
    <col min="8" max="8" width="12" style="190"/>
    <col min="9" max="9" width="21" style="190" customWidth="1"/>
    <col min="10" max="10" width="18.77734375" style="190" customWidth="1"/>
    <col min="11" max="11" width="11.5546875" style="190" customWidth="1"/>
    <col min="12" max="12" width="27.88671875" style="190" customWidth="1"/>
    <col min="13" max="13" width="14.21875" style="190" bestFit="1" customWidth="1"/>
    <col min="14" max="16384" width="12" style="190"/>
  </cols>
  <sheetData>
    <row r="2" spans="2:15" ht="15.6" x14ac:dyDescent="0.25">
      <c r="B2" s="381" t="s">
        <v>111</v>
      </c>
    </row>
    <row r="3" spans="2:15" x14ac:dyDescent="0.25">
      <c r="H3"/>
      <c r="I3"/>
      <c r="J3"/>
      <c r="K3"/>
      <c r="L3"/>
      <c r="M3"/>
      <c r="N3"/>
      <c r="O3"/>
    </row>
    <row r="4" spans="2:15" x14ac:dyDescent="0.25">
      <c r="B4" s="384" t="s">
        <v>206</v>
      </c>
      <c r="C4" s="384"/>
      <c r="D4" s="384"/>
      <c r="E4" s="384"/>
      <c r="H4"/>
      <c r="I4" s="417" t="s">
        <v>220</v>
      </c>
      <c r="J4" s="417" t="s">
        <v>221</v>
      </c>
      <c r="K4" s="417" t="s">
        <v>222</v>
      </c>
      <c r="L4" s="417" t="s">
        <v>223</v>
      </c>
      <c r="M4"/>
      <c r="N4"/>
      <c r="O4"/>
    </row>
    <row r="5" spans="2:15" x14ac:dyDescent="0.25">
      <c r="B5" s="384"/>
      <c r="C5" s="384"/>
      <c r="D5" s="384"/>
      <c r="E5" s="384"/>
      <c r="H5"/>
      <c r="I5" s="418" t="s">
        <v>224</v>
      </c>
      <c r="J5" s="418" t="s">
        <v>225</v>
      </c>
      <c r="K5" s="418" t="s">
        <v>226</v>
      </c>
      <c r="L5" s="418" t="s">
        <v>227</v>
      </c>
      <c r="M5"/>
      <c r="N5"/>
      <c r="O5"/>
    </row>
    <row r="6" spans="2:15" x14ac:dyDescent="0.25">
      <c r="H6"/>
      <c r="I6" s="418" t="s">
        <v>228</v>
      </c>
      <c r="J6" s="418" t="s">
        <v>225</v>
      </c>
      <c r="K6" s="418" t="s">
        <v>226</v>
      </c>
      <c r="L6" s="418" t="s">
        <v>229</v>
      </c>
      <c r="M6"/>
      <c r="N6"/>
      <c r="O6"/>
    </row>
    <row r="7" spans="2:15" ht="18" x14ac:dyDescent="0.25">
      <c r="B7" s="382" t="s">
        <v>112</v>
      </c>
      <c r="H7"/>
      <c r="I7" s="418" t="s">
        <v>230</v>
      </c>
      <c r="J7" s="418" t="s">
        <v>231</v>
      </c>
      <c r="K7" s="418" t="s">
        <v>232</v>
      </c>
      <c r="L7" s="418" t="s">
        <v>233</v>
      </c>
      <c r="M7"/>
      <c r="N7"/>
      <c r="O7"/>
    </row>
    <row r="8" spans="2:15" x14ac:dyDescent="0.25">
      <c r="H8"/>
      <c r="I8" s="418" t="s">
        <v>234</v>
      </c>
      <c r="J8" s="418" t="s">
        <v>235</v>
      </c>
      <c r="K8" s="418" t="s">
        <v>236</v>
      </c>
      <c r="L8" s="418" t="s">
        <v>237</v>
      </c>
      <c r="M8"/>
      <c r="N8"/>
      <c r="O8"/>
    </row>
    <row r="9" spans="2:15" ht="34.950000000000003" customHeight="1" x14ac:dyDescent="0.25">
      <c r="B9" s="383" t="s">
        <v>113</v>
      </c>
      <c r="C9" s="383" t="s">
        <v>251</v>
      </c>
      <c r="D9" s="383" t="s">
        <v>202</v>
      </c>
      <c r="E9" s="383" t="s">
        <v>114</v>
      </c>
      <c r="H9"/>
      <c r="I9" s="418" t="s">
        <v>238</v>
      </c>
      <c r="J9" s="418" t="s">
        <v>239</v>
      </c>
      <c r="K9" s="418" t="s">
        <v>240</v>
      </c>
      <c r="L9" s="418" t="s">
        <v>241</v>
      </c>
      <c r="M9"/>
      <c r="N9"/>
      <c r="O9"/>
    </row>
    <row r="10" spans="2:15" ht="15.6" x14ac:dyDescent="0.25">
      <c r="B10" s="385" t="s">
        <v>250</v>
      </c>
      <c r="C10" s="385" t="s">
        <v>162</v>
      </c>
      <c r="D10" s="386"/>
      <c r="E10" s="386">
        <v>35</v>
      </c>
      <c r="F10" s="387" t="s">
        <v>207</v>
      </c>
      <c r="H10"/>
      <c r="I10" s="418" t="s">
        <v>242</v>
      </c>
      <c r="J10" s="418" t="s">
        <v>243</v>
      </c>
      <c r="K10" s="418" t="s">
        <v>244</v>
      </c>
      <c r="L10" s="418" t="s">
        <v>245</v>
      </c>
      <c r="M10"/>
      <c r="N10"/>
      <c r="O10"/>
    </row>
    <row r="11" spans="2:15" ht="15.6" x14ac:dyDescent="0.25">
      <c r="B11" s="385"/>
      <c r="C11" s="385"/>
      <c r="D11" s="386"/>
      <c r="E11" s="386"/>
      <c r="H11"/>
      <c r="I11" s="418" t="s">
        <v>246</v>
      </c>
      <c r="J11" s="418" t="s">
        <v>247</v>
      </c>
      <c r="K11" s="418" t="s">
        <v>248</v>
      </c>
      <c r="L11" s="418" t="s">
        <v>249</v>
      </c>
      <c r="M11"/>
      <c r="N11"/>
      <c r="O11"/>
    </row>
    <row r="12" spans="2:15" ht="15.6" x14ac:dyDescent="0.25">
      <c r="B12" s="385"/>
      <c r="C12" s="385"/>
      <c r="D12" s="386"/>
      <c r="E12" s="386"/>
      <c r="H12"/>
      <c r="I12" s="177"/>
      <c r="J12"/>
      <c r="K12"/>
      <c r="L12"/>
      <c r="M12"/>
      <c r="N12"/>
      <c r="O12"/>
    </row>
    <row r="13" spans="2:15" ht="15.6" x14ac:dyDescent="0.25">
      <c r="B13" s="385"/>
      <c r="C13" s="385"/>
      <c r="D13" s="386"/>
      <c r="E13" s="386"/>
      <c r="H13"/>
      <c r="I13"/>
      <c r="J13"/>
      <c r="K13"/>
      <c r="L13"/>
      <c r="M13"/>
      <c r="N13"/>
      <c r="O13"/>
    </row>
    <row r="14" spans="2:15" ht="15.6" x14ac:dyDescent="0.25">
      <c r="B14" s="385"/>
      <c r="C14" s="385"/>
      <c r="D14" s="386"/>
      <c r="E14" s="386"/>
      <c r="H14"/>
      <c r="I14"/>
      <c r="J14"/>
      <c r="K14"/>
      <c r="L14"/>
      <c r="M14"/>
      <c r="N14"/>
      <c r="O14"/>
    </row>
    <row r="15" spans="2:15" x14ac:dyDescent="0.25">
      <c r="H15"/>
      <c r="I15"/>
      <c r="J15"/>
      <c r="K15"/>
      <c r="L15"/>
      <c r="M15"/>
      <c r="N15"/>
      <c r="O15"/>
    </row>
    <row r="16" spans="2:15" ht="30" x14ac:dyDescent="0.25">
      <c r="H16"/>
      <c r="I16" s="413"/>
      <c r="J16"/>
      <c r="K16"/>
      <c r="L16"/>
      <c r="M16"/>
      <c r="N16"/>
      <c r="O16"/>
    </row>
    <row r="17" spans="8:22" x14ac:dyDescent="0.25">
      <c r="H17"/>
      <c r="I17"/>
      <c r="J17"/>
      <c r="K17"/>
      <c r="L17"/>
      <c r="M17"/>
      <c r="N17"/>
      <c r="O17"/>
    </row>
    <row r="18" spans="8:22" ht="22.8" x14ac:dyDescent="0.3">
      <c r="H18"/>
      <c r="I18" s="414"/>
      <c r="J18"/>
      <c r="K18"/>
      <c r="L18"/>
      <c r="M18"/>
      <c r="N18"/>
      <c r="O18"/>
      <c r="P18" s="25"/>
      <c r="Q18" s="25"/>
      <c r="R18" s="25"/>
      <c r="S18" s="25"/>
      <c r="T18" s="25"/>
      <c r="U18" s="25"/>
      <c r="V18" s="25"/>
    </row>
    <row r="19" spans="8:22" x14ac:dyDescent="0.3">
      <c r="H19"/>
      <c r="I19"/>
      <c r="J19"/>
      <c r="K19"/>
      <c r="L19"/>
      <c r="M19"/>
      <c r="N19"/>
      <c r="O19"/>
      <c r="P19" s="25"/>
      <c r="Q19" s="25"/>
      <c r="R19" s="25"/>
      <c r="S19" s="25"/>
      <c r="T19" s="25"/>
      <c r="U19" s="25"/>
      <c r="V19" s="25"/>
    </row>
    <row r="20" spans="8:22" x14ac:dyDescent="0.3">
      <c r="H20"/>
      <c r="I20" s="366"/>
      <c r="J20"/>
      <c r="K20"/>
      <c r="L20"/>
      <c r="M20"/>
      <c r="N20"/>
      <c r="O20"/>
      <c r="P20" s="25"/>
      <c r="Q20" s="25"/>
      <c r="R20" s="25"/>
      <c r="S20" s="25"/>
      <c r="T20" s="25"/>
      <c r="U20" s="25"/>
      <c r="V20" s="25"/>
    </row>
    <row r="21" spans="8:22" x14ac:dyDescent="0.3">
      <c r="H21"/>
      <c r="I21" s="177"/>
      <c r="J21"/>
      <c r="K21"/>
      <c r="L21"/>
      <c r="M21"/>
      <c r="N21"/>
      <c r="O21"/>
      <c r="P21" s="25"/>
      <c r="Q21" s="25"/>
      <c r="R21" s="25"/>
      <c r="S21" s="25"/>
      <c r="T21" s="25"/>
      <c r="U21" s="25"/>
      <c r="V21" s="25"/>
    </row>
    <row r="22" spans="8:22" x14ac:dyDescent="0.3">
      <c r="H22"/>
      <c r="I22" s="415"/>
      <c r="J22"/>
      <c r="K22"/>
      <c r="L22"/>
      <c r="M22"/>
      <c r="N22"/>
      <c r="O22"/>
      <c r="P22" s="25"/>
      <c r="Q22" s="25"/>
      <c r="R22" s="25"/>
      <c r="S22" s="25"/>
      <c r="T22" s="25"/>
      <c r="U22" s="25"/>
      <c r="V22" s="25"/>
    </row>
    <row r="23" spans="8:22" x14ac:dyDescent="0.3">
      <c r="I23" s="416"/>
      <c r="J23"/>
      <c r="K23"/>
      <c r="L23"/>
      <c r="M23" s="25"/>
      <c r="N23" s="25"/>
      <c r="O23" s="25"/>
      <c r="P23" s="25"/>
      <c r="Q23" s="25"/>
      <c r="R23" s="25"/>
      <c r="S23" s="25"/>
      <c r="T23" s="25"/>
      <c r="U23" s="25"/>
      <c r="V23" s="25"/>
    </row>
    <row r="24" spans="8:22" x14ac:dyDescent="0.3">
      <c r="I24" s="416"/>
      <c r="J24"/>
      <c r="K24"/>
      <c r="L24"/>
      <c r="M24" s="25"/>
      <c r="N24" s="25"/>
      <c r="O24" s="25"/>
      <c r="P24" s="25"/>
      <c r="Q24" s="25"/>
      <c r="R24" s="25"/>
      <c r="S24" s="25"/>
      <c r="T24" s="25"/>
      <c r="U24" s="25"/>
      <c r="V24" s="25"/>
    </row>
    <row r="25" spans="8:22" x14ac:dyDescent="0.3">
      <c r="I25" s="416"/>
      <c r="J25"/>
      <c r="K25"/>
      <c r="L25"/>
      <c r="M25" s="25"/>
      <c r="N25" s="25"/>
      <c r="O25" s="25"/>
      <c r="P25" s="25"/>
      <c r="Q25" s="25"/>
      <c r="R25" s="25"/>
      <c r="S25" s="25"/>
      <c r="T25" s="25"/>
      <c r="U25" s="25"/>
      <c r="V25" s="25"/>
    </row>
    <row r="26" spans="8:22" x14ac:dyDescent="0.3">
      <c r="I26"/>
      <c r="J26"/>
      <c r="K26"/>
      <c r="L26"/>
      <c r="M26" s="25"/>
      <c r="N26" s="25"/>
      <c r="O26" s="25"/>
      <c r="P26" s="25"/>
      <c r="Q26" s="25"/>
      <c r="R26" s="25"/>
      <c r="S26" s="25"/>
      <c r="T26" s="25"/>
      <c r="U26" s="25"/>
      <c r="V26" s="25"/>
    </row>
    <row r="27" spans="8:22" x14ac:dyDescent="0.3">
      <c r="I27" s="366"/>
      <c r="J27"/>
      <c r="K27"/>
      <c r="L27"/>
      <c r="M27" s="25"/>
      <c r="N27" s="25"/>
      <c r="O27" s="25"/>
      <c r="P27" s="25"/>
      <c r="Q27" s="25"/>
      <c r="R27" s="25"/>
      <c r="S27" s="25"/>
      <c r="T27" s="25"/>
      <c r="U27" s="25"/>
      <c r="V27" s="25"/>
    </row>
    <row r="28" spans="8:22" x14ac:dyDescent="0.3">
      <c r="I28" s="177"/>
      <c r="J28"/>
      <c r="K28"/>
      <c r="L28"/>
      <c r="M28" s="25"/>
      <c r="N28" s="25"/>
      <c r="O28" s="25"/>
      <c r="P28" s="25"/>
      <c r="Q28" s="25"/>
      <c r="R28" s="25"/>
    </row>
    <row r="29" spans="8:22" x14ac:dyDescent="0.3">
      <c r="I29"/>
      <c r="J29"/>
      <c r="K29"/>
      <c r="L29"/>
      <c r="M29" s="25"/>
      <c r="N29" s="25"/>
      <c r="O29" s="25"/>
      <c r="P29" s="25"/>
      <c r="Q29" s="25"/>
      <c r="R29" s="25"/>
    </row>
    <row r="30" spans="8:22" x14ac:dyDescent="0.3">
      <c r="I30"/>
      <c r="J30"/>
      <c r="K30"/>
      <c r="L30"/>
      <c r="M30" s="25"/>
      <c r="N30" s="25"/>
      <c r="O30" s="25"/>
      <c r="P30" s="25"/>
      <c r="Q30" s="25"/>
      <c r="R30" s="25"/>
    </row>
    <row r="31" spans="8:22" x14ac:dyDescent="0.3">
      <c r="I31"/>
      <c r="J31"/>
      <c r="K31"/>
      <c r="L31"/>
      <c r="M31" s="25"/>
      <c r="N31" s="25"/>
      <c r="O31" s="25"/>
      <c r="P31" s="25"/>
      <c r="Q31" s="25"/>
      <c r="R31" s="25"/>
    </row>
    <row r="32" spans="8:22" ht="22.8" x14ac:dyDescent="0.3">
      <c r="I32" s="414"/>
      <c r="J32"/>
      <c r="K32"/>
      <c r="L32"/>
      <c r="M32" s="25"/>
      <c r="N32" s="25"/>
      <c r="Q32" s="25"/>
      <c r="R32" s="25"/>
    </row>
    <row r="33" spans="9:17" x14ac:dyDescent="0.3">
      <c r="I33"/>
      <c r="J33"/>
      <c r="K33"/>
      <c r="L33"/>
      <c r="M33" s="25"/>
      <c r="N33" s="25"/>
      <c r="Q33" s="25"/>
    </row>
    <row r="34" spans="9:17" x14ac:dyDescent="0.3">
      <c r="I34" s="366"/>
      <c r="J34"/>
      <c r="K34"/>
      <c r="L34"/>
      <c r="M34" s="30"/>
      <c r="N34" s="178" t="s">
        <v>201</v>
      </c>
      <c r="Q34" s="25"/>
    </row>
    <row r="35" spans="9:17" x14ac:dyDescent="0.25">
      <c r="I35" s="177"/>
      <c r="J35"/>
      <c r="K35"/>
      <c r="L35"/>
    </row>
    <row r="36" spans="9:17" x14ac:dyDescent="0.25">
      <c r="I36" s="415"/>
      <c r="J36"/>
      <c r="K36"/>
      <c r="L36"/>
    </row>
    <row r="37" spans="9:17" x14ac:dyDescent="0.25">
      <c r="I37" s="416"/>
      <c r="J37"/>
      <c r="K37"/>
      <c r="L37"/>
    </row>
    <row r="38" spans="9:17" x14ac:dyDescent="0.25">
      <c r="I38" s="416"/>
      <c r="J38"/>
      <c r="K38"/>
      <c r="L38"/>
    </row>
    <row r="39" spans="9:17" x14ac:dyDescent="0.25">
      <c r="I39"/>
      <c r="J39"/>
      <c r="K39"/>
      <c r="L39"/>
    </row>
    <row r="40" spans="9:17" x14ac:dyDescent="0.25">
      <c r="I40" s="366"/>
      <c r="J40"/>
      <c r="K40"/>
      <c r="L40"/>
    </row>
    <row r="41" spans="9:17" x14ac:dyDescent="0.25">
      <c r="I41"/>
      <c r="J41"/>
      <c r="K41"/>
      <c r="L41"/>
    </row>
    <row r="42" spans="9:17" x14ac:dyDescent="0.25">
      <c r="I42"/>
      <c r="J42"/>
      <c r="K42"/>
      <c r="L42"/>
    </row>
    <row r="43" spans="9:17" x14ac:dyDescent="0.25">
      <c r="I43"/>
      <c r="J43"/>
      <c r="K43"/>
      <c r="L43"/>
    </row>
    <row r="44" spans="9:17" ht="22.8" x14ac:dyDescent="0.25">
      <c r="I44" s="414"/>
      <c r="J44"/>
      <c r="K44"/>
      <c r="L44"/>
    </row>
    <row r="45" spans="9:17" x14ac:dyDescent="0.25">
      <c r="I45"/>
      <c r="J45"/>
      <c r="K45"/>
      <c r="L45"/>
    </row>
    <row r="46" spans="9:17" x14ac:dyDescent="0.25">
      <c r="I46" s="366"/>
      <c r="J46"/>
      <c r="K46"/>
      <c r="L46"/>
    </row>
    <row r="47" spans="9:17" x14ac:dyDescent="0.25">
      <c r="I47" s="177"/>
      <c r="J47"/>
      <c r="K47"/>
      <c r="L47"/>
    </row>
    <row r="48" spans="9:17" x14ac:dyDescent="0.25">
      <c r="I48" s="415"/>
      <c r="J48"/>
      <c r="K48"/>
      <c r="L48"/>
    </row>
    <row r="49" spans="9:12" x14ac:dyDescent="0.25">
      <c r="I49" s="416"/>
      <c r="J49"/>
      <c r="K49"/>
      <c r="L49"/>
    </row>
    <row r="50" spans="9:12" x14ac:dyDescent="0.25">
      <c r="I50" s="416"/>
      <c r="J50"/>
      <c r="K50"/>
      <c r="L50"/>
    </row>
    <row r="51" spans="9:12" x14ac:dyDescent="0.25">
      <c r="I51"/>
      <c r="J51"/>
      <c r="K51"/>
      <c r="L51"/>
    </row>
    <row r="52" spans="9:12" x14ac:dyDescent="0.25">
      <c r="I52" s="366"/>
      <c r="J52"/>
      <c r="K52"/>
      <c r="L52"/>
    </row>
    <row r="53" spans="9:12" x14ac:dyDescent="0.25">
      <c r="I53" s="177"/>
      <c r="J53"/>
      <c r="K53"/>
      <c r="L53"/>
    </row>
    <row r="54" spans="9:12" x14ac:dyDescent="0.25">
      <c r="I54"/>
      <c r="J54"/>
      <c r="K54"/>
      <c r="L54"/>
    </row>
    <row r="55" spans="9:12" x14ac:dyDescent="0.25">
      <c r="I55"/>
      <c r="J55"/>
      <c r="K55"/>
      <c r="L55"/>
    </row>
    <row r="56" spans="9:12" x14ac:dyDescent="0.25">
      <c r="I56"/>
      <c r="J56"/>
      <c r="K56"/>
      <c r="L56"/>
    </row>
    <row r="57" spans="9:12" ht="22.8" x14ac:dyDescent="0.25">
      <c r="I57" s="414"/>
      <c r="J57"/>
      <c r="K57"/>
      <c r="L57"/>
    </row>
    <row r="58" spans="9:12" x14ac:dyDescent="0.25">
      <c r="I58"/>
      <c r="J58"/>
      <c r="K58"/>
      <c r="L58"/>
    </row>
    <row r="59" spans="9:12" x14ac:dyDescent="0.25">
      <c r="I59" s="366"/>
      <c r="J59"/>
      <c r="K59"/>
      <c r="L59"/>
    </row>
    <row r="60" spans="9:12" x14ac:dyDescent="0.25">
      <c r="I60" s="177"/>
      <c r="J60"/>
      <c r="K60"/>
      <c r="L60"/>
    </row>
    <row r="61" spans="9:12" x14ac:dyDescent="0.25">
      <c r="I61"/>
      <c r="J61"/>
      <c r="K61"/>
      <c r="L61"/>
    </row>
    <row r="62" spans="9:12" x14ac:dyDescent="0.25">
      <c r="I62" s="177"/>
      <c r="J62"/>
      <c r="K62"/>
      <c r="L62"/>
    </row>
    <row r="63" spans="9:12" x14ac:dyDescent="0.25">
      <c r="I63" s="415"/>
      <c r="J63"/>
      <c r="K63"/>
      <c r="L63"/>
    </row>
    <row r="64" spans="9:12" x14ac:dyDescent="0.25">
      <c r="I64" s="416"/>
      <c r="J64"/>
      <c r="K64"/>
      <c r="L64"/>
    </row>
    <row r="65" spans="9:12" x14ac:dyDescent="0.25">
      <c r="I65" s="416"/>
      <c r="J65"/>
      <c r="K65"/>
      <c r="L65"/>
    </row>
    <row r="66" spans="9:12" x14ac:dyDescent="0.25">
      <c r="I66" s="416"/>
      <c r="J66"/>
      <c r="K66"/>
      <c r="L66"/>
    </row>
    <row r="67" spans="9:12" x14ac:dyDescent="0.25">
      <c r="I67"/>
      <c r="J67"/>
      <c r="K67"/>
      <c r="L67"/>
    </row>
    <row r="68" spans="9:12" x14ac:dyDescent="0.25">
      <c r="I68" s="366"/>
      <c r="J68"/>
      <c r="K68"/>
      <c r="L68"/>
    </row>
    <row r="69" spans="9:12" x14ac:dyDescent="0.25">
      <c r="I69"/>
      <c r="J69"/>
      <c r="K69"/>
      <c r="L69"/>
    </row>
    <row r="70" spans="9:12" x14ac:dyDescent="0.25">
      <c r="I70"/>
      <c r="J70"/>
      <c r="K70"/>
      <c r="L70"/>
    </row>
    <row r="71" spans="9:12" x14ac:dyDescent="0.25">
      <c r="I71"/>
      <c r="J71"/>
      <c r="K71"/>
      <c r="L71"/>
    </row>
    <row r="72" spans="9:12" ht="22.8" x14ac:dyDescent="0.25">
      <c r="I72" s="414"/>
      <c r="J72"/>
      <c r="K72"/>
      <c r="L72"/>
    </row>
    <row r="73" spans="9:12" x14ac:dyDescent="0.25">
      <c r="I73"/>
      <c r="J73"/>
      <c r="K73"/>
      <c r="L73"/>
    </row>
    <row r="74" spans="9:12" x14ac:dyDescent="0.25">
      <c r="I74" s="366"/>
      <c r="J74"/>
      <c r="K74"/>
      <c r="L74"/>
    </row>
    <row r="75" spans="9:12" x14ac:dyDescent="0.25">
      <c r="I75" s="177"/>
      <c r="J75"/>
      <c r="K75"/>
      <c r="L75"/>
    </row>
    <row r="76" spans="9:12" x14ac:dyDescent="0.25">
      <c r="I76" s="415"/>
      <c r="J76"/>
      <c r="K76"/>
      <c r="L76"/>
    </row>
    <row r="77" spans="9:12" x14ac:dyDescent="0.25">
      <c r="I77" s="416"/>
      <c r="J77"/>
      <c r="K77"/>
      <c r="L77"/>
    </row>
    <row r="78" spans="9:12" x14ac:dyDescent="0.25">
      <c r="I78" s="416"/>
      <c r="J78"/>
      <c r="K78"/>
      <c r="L78"/>
    </row>
    <row r="79" spans="9:12" x14ac:dyDescent="0.25">
      <c r="I79" s="416"/>
      <c r="J79"/>
      <c r="K79"/>
      <c r="L79"/>
    </row>
    <row r="80" spans="9:12" x14ac:dyDescent="0.25">
      <c r="I80"/>
      <c r="J80"/>
      <c r="K80"/>
      <c r="L80"/>
    </row>
    <row r="81" spans="9:12" x14ac:dyDescent="0.25">
      <c r="I81"/>
      <c r="J81"/>
      <c r="K81"/>
      <c r="L81"/>
    </row>
    <row r="82" spans="9:12" x14ac:dyDescent="0.25">
      <c r="I82"/>
      <c r="J82"/>
      <c r="K82"/>
      <c r="L82"/>
    </row>
    <row r="83" spans="9:12" ht="30" x14ac:dyDescent="0.25">
      <c r="I83" s="413"/>
      <c r="J83"/>
      <c r="K83"/>
      <c r="L83"/>
    </row>
    <row r="84" spans="9:12" x14ac:dyDescent="0.25">
      <c r="I84"/>
      <c r="J84"/>
      <c r="K84"/>
      <c r="L84"/>
    </row>
    <row r="93" spans="9:12" x14ac:dyDescent="0.25">
      <c r="I93"/>
      <c r="J93"/>
      <c r="K93"/>
      <c r="L93"/>
    </row>
    <row r="94" spans="9:12" x14ac:dyDescent="0.25">
      <c r="I94"/>
      <c r="J94"/>
      <c r="K94"/>
      <c r="L94"/>
    </row>
    <row r="95" spans="9:12" ht="30" x14ac:dyDescent="0.25">
      <c r="I95" s="413"/>
      <c r="J95"/>
      <c r="K95"/>
      <c r="L95"/>
    </row>
    <row r="96" spans="9:12" x14ac:dyDescent="0.25">
      <c r="I96"/>
      <c r="J96"/>
      <c r="K96"/>
      <c r="L96"/>
    </row>
    <row r="97" spans="9:12" x14ac:dyDescent="0.25">
      <c r="I97" s="177"/>
      <c r="J97"/>
      <c r="K97"/>
      <c r="L97"/>
    </row>
    <row r="98" spans="9:12" x14ac:dyDescent="0.25">
      <c r="I98" s="415"/>
      <c r="J98"/>
      <c r="K98"/>
      <c r="L98"/>
    </row>
    <row r="99" spans="9:12" x14ac:dyDescent="0.25">
      <c r="I99" s="416"/>
      <c r="J99"/>
      <c r="K99"/>
      <c r="L99"/>
    </row>
    <row r="100" spans="9:12" x14ac:dyDescent="0.25">
      <c r="I100" s="416"/>
      <c r="J100"/>
      <c r="K100"/>
      <c r="L100"/>
    </row>
    <row r="101" spans="9:12" x14ac:dyDescent="0.25">
      <c r="I101" s="416"/>
      <c r="J101"/>
      <c r="K101"/>
      <c r="L101"/>
    </row>
    <row r="102" spans="9:12" x14ac:dyDescent="0.25">
      <c r="I102" s="416"/>
      <c r="J102"/>
      <c r="K102"/>
      <c r="L102"/>
    </row>
    <row r="103" spans="9:12" x14ac:dyDescent="0.25">
      <c r="I103" s="416"/>
      <c r="J103"/>
      <c r="K103"/>
      <c r="L103"/>
    </row>
    <row r="104" spans="9:12" x14ac:dyDescent="0.25">
      <c r="I104"/>
      <c r="J104"/>
      <c r="K104"/>
      <c r="L104"/>
    </row>
    <row r="105" spans="9:12" x14ac:dyDescent="0.25">
      <c r="I105" s="177"/>
      <c r="J105"/>
      <c r="K105"/>
      <c r="L105"/>
    </row>
    <row r="106" spans="9:12" x14ac:dyDescent="0.25">
      <c r="I106" s="415"/>
      <c r="J106"/>
      <c r="K106"/>
      <c r="L106"/>
    </row>
    <row r="107" spans="9:12" x14ac:dyDescent="0.25">
      <c r="I107" s="416"/>
      <c r="J107"/>
      <c r="K107"/>
      <c r="L107"/>
    </row>
    <row r="108" spans="9:12" x14ac:dyDescent="0.25">
      <c r="I108" s="416"/>
      <c r="J108"/>
      <c r="K108"/>
      <c r="L108"/>
    </row>
    <row r="109" spans="9:12" x14ac:dyDescent="0.25">
      <c r="I109" s="416"/>
      <c r="J109"/>
      <c r="K109"/>
      <c r="L109"/>
    </row>
    <row r="110" spans="9:12" x14ac:dyDescent="0.25">
      <c r="I110" s="416"/>
      <c r="J110"/>
      <c r="K110"/>
      <c r="L110"/>
    </row>
    <row r="111" spans="9:12" x14ac:dyDescent="0.25">
      <c r="I111" s="416"/>
      <c r="J111"/>
      <c r="K111"/>
      <c r="L111"/>
    </row>
    <row r="112" spans="9:12" x14ac:dyDescent="0.25">
      <c r="I112" s="416"/>
      <c r="J112"/>
      <c r="K112"/>
      <c r="L112"/>
    </row>
    <row r="113" spans="9:12" x14ac:dyDescent="0.25">
      <c r="I113"/>
      <c r="J113"/>
      <c r="K113"/>
      <c r="L113"/>
    </row>
    <row r="114" spans="9:12" x14ac:dyDescent="0.25">
      <c r="I114"/>
      <c r="J114"/>
      <c r="K114"/>
      <c r="L114"/>
    </row>
    <row r="115" spans="9:12" x14ac:dyDescent="0.25">
      <c r="I115"/>
      <c r="J115"/>
      <c r="K115"/>
      <c r="L115"/>
    </row>
    <row r="116" spans="9:12" x14ac:dyDescent="0.25">
      <c r="I116" s="177"/>
      <c r="J116"/>
      <c r="K116"/>
      <c r="L116"/>
    </row>
  </sheetData>
  <mergeCells count="1">
    <mergeCell ref="B4:E5"/>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F0D7D7-E114-43B2-9F22-38F1C72616DE}">
  <dimension ref="B2:W40"/>
  <sheetViews>
    <sheetView workbookViewId="0">
      <selection activeCell="F11" sqref="F11"/>
    </sheetView>
  </sheetViews>
  <sheetFormatPr baseColWidth="10" defaultColWidth="12" defaultRowHeight="13.8" x14ac:dyDescent="0.25"/>
  <cols>
    <col min="1" max="1" width="12" style="190"/>
    <col min="2" max="2" width="2" style="190" bestFit="1" customWidth="1"/>
    <col min="3" max="3" width="18" style="190" customWidth="1"/>
    <col min="4" max="4" width="22.5546875" style="190" customWidth="1"/>
    <col min="5" max="5" width="28.77734375" style="190" customWidth="1"/>
    <col min="6" max="6" width="19.88671875" style="190" bestFit="1" customWidth="1"/>
    <col min="7" max="7" width="19" style="190" customWidth="1"/>
    <col min="8" max="8" width="25.77734375" style="190" bestFit="1" customWidth="1"/>
    <col min="9" max="9" width="15.21875" style="190" bestFit="1" customWidth="1"/>
    <col min="10" max="10" width="12" style="190"/>
    <col min="11" max="11" width="18.77734375" style="190" customWidth="1"/>
    <col min="12" max="12" width="11.5546875" style="190" customWidth="1"/>
    <col min="13" max="13" width="13.77734375" style="190" customWidth="1"/>
    <col min="14" max="14" width="14.21875" style="190" bestFit="1" customWidth="1"/>
    <col min="15" max="16384" width="12" style="190"/>
  </cols>
  <sheetData>
    <row r="2" spans="3:9" ht="15.6" x14ac:dyDescent="0.25">
      <c r="C2" s="381" t="s">
        <v>111</v>
      </c>
    </row>
    <row r="4" spans="3:9" x14ac:dyDescent="0.25">
      <c r="C4" s="388"/>
      <c r="D4" s="389"/>
      <c r="E4" s="389"/>
      <c r="F4" s="389"/>
      <c r="G4" s="390"/>
    </row>
    <row r="5" spans="3:9" ht="15.6" x14ac:dyDescent="0.3">
      <c r="C5" s="369" t="s">
        <v>210</v>
      </c>
      <c r="D5" s="370"/>
      <c r="E5" s="370"/>
      <c r="F5" s="370"/>
      <c r="G5" s="371"/>
      <c r="H5" s="25"/>
      <c r="I5" s="25"/>
    </row>
    <row r="6" spans="3:9" x14ac:dyDescent="0.3">
      <c r="C6" s="372"/>
      <c r="D6" s="370"/>
      <c r="E6" s="370"/>
      <c r="F6" s="370"/>
      <c r="G6" s="371"/>
      <c r="H6" s="25"/>
      <c r="I6" s="25"/>
    </row>
    <row r="7" spans="3:9" x14ac:dyDescent="0.3">
      <c r="C7" s="391">
        <v>365</v>
      </c>
      <c r="D7" s="370" t="s">
        <v>195</v>
      </c>
      <c r="E7" s="370"/>
      <c r="F7" s="373" t="s">
        <v>203</v>
      </c>
      <c r="G7" s="371"/>
      <c r="H7" s="25"/>
      <c r="I7" s="25"/>
    </row>
    <row r="8" spans="3:9" ht="14.4" thickBot="1" x14ac:dyDescent="0.35">
      <c r="C8" s="392">
        <v>104</v>
      </c>
      <c r="D8" s="367" t="s">
        <v>196</v>
      </c>
      <c r="E8" s="370"/>
      <c r="F8" s="374"/>
      <c r="G8" s="371"/>
      <c r="H8" s="25"/>
      <c r="I8" s="25"/>
    </row>
    <row r="9" spans="3:9" ht="15" customHeight="1" thickTop="1" thickBot="1" x14ac:dyDescent="0.35">
      <c r="C9" s="393">
        <f>C7-C8</f>
        <v>261</v>
      </c>
      <c r="D9" s="370"/>
      <c r="E9" s="370"/>
      <c r="F9" s="370">
        <v>21.75</v>
      </c>
      <c r="G9" s="371" t="s">
        <v>166</v>
      </c>
      <c r="H9" s="411" t="s">
        <v>218</v>
      </c>
      <c r="I9" s="25"/>
    </row>
    <row r="10" spans="3:9" ht="15" thickTop="1" thickBot="1" x14ac:dyDescent="0.35">
      <c r="C10" s="391">
        <v>25</v>
      </c>
      <c r="D10" s="375" t="s">
        <v>197</v>
      </c>
      <c r="E10" s="370"/>
      <c r="F10" s="367">
        <v>8</v>
      </c>
      <c r="G10" s="376" t="s">
        <v>208</v>
      </c>
      <c r="H10" s="25"/>
      <c r="I10" s="25"/>
    </row>
    <row r="11" spans="3:9" ht="15" thickTop="1" thickBot="1" x14ac:dyDescent="0.35">
      <c r="C11" s="394">
        <v>13</v>
      </c>
      <c r="D11" s="368" t="s">
        <v>198</v>
      </c>
      <c r="E11" s="396" t="s">
        <v>213</v>
      </c>
      <c r="F11" s="373">
        <f>ROUNDDOWN(F9*F10,0)</f>
        <v>174</v>
      </c>
      <c r="G11" s="371" t="s">
        <v>204</v>
      </c>
      <c r="H11" s="25"/>
      <c r="I11" s="25"/>
    </row>
    <row r="12" spans="3:9" ht="15" thickTop="1" thickBot="1" x14ac:dyDescent="0.35">
      <c r="C12" s="393">
        <f>C9-C10-C11</f>
        <v>223</v>
      </c>
      <c r="D12" s="370"/>
      <c r="E12" s="370"/>
      <c r="F12" s="395"/>
      <c r="G12" s="371"/>
      <c r="H12" s="25"/>
      <c r="I12" s="25"/>
    </row>
    <row r="13" spans="3:9" ht="14.4" thickTop="1" x14ac:dyDescent="0.3">
      <c r="C13" s="391">
        <v>18</v>
      </c>
      <c r="D13" s="370" t="s">
        <v>209</v>
      </c>
      <c r="E13" s="396" t="s">
        <v>212</v>
      </c>
      <c r="F13" s="370"/>
      <c r="G13" s="371"/>
      <c r="H13" s="25"/>
      <c r="I13" s="25"/>
    </row>
    <row r="14" spans="3:9" ht="14.4" thickBot="1" x14ac:dyDescent="0.35">
      <c r="C14" s="392">
        <v>5</v>
      </c>
      <c r="D14" s="367" t="s">
        <v>199</v>
      </c>
      <c r="E14" s="370"/>
      <c r="F14" s="395"/>
      <c r="G14" s="410"/>
      <c r="H14" s="25"/>
      <c r="I14" s="25"/>
    </row>
    <row r="15" spans="3:9" ht="15" thickTop="1" thickBot="1" x14ac:dyDescent="0.35">
      <c r="C15" s="393">
        <f>C12-C13-C14</f>
        <v>200</v>
      </c>
      <c r="D15" s="373" t="s">
        <v>200</v>
      </c>
      <c r="E15" s="370"/>
      <c r="F15" s="373">
        <f>C15*F10</f>
        <v>1600</v>
      </c>
      <c r="G15" s="397" t="s">
        <v>214</v>
      </c>
      <c r="H15" s="412" t="s">
        <v>219</v>
      </c>
      <c r="I15" s="27"/>
    </row>
    <row r="16" spans="3:9" ht="15" thickTop="1" x14ac:dyDescent="0.3">
      <c r="C16" s="372"/>
      <c r="D16" s="378"/>
      <c r="E16" s="370"/>
      <c r="F16" s="370"/>
      <c r="G16" s="377"/>
      <c r="H16" s="28"/>
      <c r="I16" s="27"/>
    </row>
    <row r="17" spans="2:23" ht="14.4" x14ac:dyDescent="0.3">
      <c r="C17" s="398">
        <f>ROUNDUP(C15/12,3)</f>
        <v>16.667000000000002</v>
      </c>
      <c r="D17" s="379" t="s">
        <v>216</v>
      </c>
      <c r="E17" s="29"/>
      <c r="F17" s="29"/>
      <c r="G17" s="380"/>
      <c r="H17" s="28"/>
      <c r="I17" s="27"/>
    </row>
    <row r="18" spans="2:23" ht="14.4" x14ac:dyDescent="0.3">
      <c r="C18" s="25"/>
      <c r="D18" s="26"/>
      <c r="E18" s="25"/>
      <c r="F18" s="25"/>
      <c r="G18" s="27"/>
      <c r="H18" s="28"/>
      <c r="I18" s="27"/>
      <c r="Q18" s="25"/>
      <c r="R18" s="25"/>
      <c r="S18" s="25"/>
      <c r="T18" s="25"/>
      <c r="U18" s="25"/>
      <c r="V18" s="25"/>
      <c r="W18" s="25"/>
    </row>
    <row r="19" spans="2:23" x14ac:dyDescent="0.3">
      <c r="C19" s="25"/>
      <c r="D19" s="25"/>
      <c r="E19" s="27">
        <v>0.2</v>
      </c>
      <c r="F19" s="28"/>
      <c r="G19" s="27"/>
      <c r="H19" s="27"/>
      <c r="I19" s="25"/>
      <c r="J19" s="25"/>
      <c r="Q19" s="25"/>
      <c r="R19" s="25"/>
      <c r="S19" s="25"/>
      <c r="T19" s="25"/>
      <c r="U19" s="25"/>
      <c r="V19" s="25"/>
      <c r="W19" s="25"/>
    </row>
    <row r="20" spans="2:23" x14ac:dyDescent="0.3">
      <c r="B20" s="399"/>
      <c r="C20" s="400" t="s">
        <v>113</v>
      </c>
      <c r="D20" s="400" t="s">
        <v>115</v>
      </c>
      <c r="E20" s="401" t="s">
        <v>116</v>
      </c>
      <c r="F20" s="401" t="s">
        <v>117</v>
      </c>
      <c r="G20" s="402" t="s">
        <v>215</v>
      </c>
      <c r="H20" s="400" t="s">
        <v>205</v>
      </c>
      <c r="I20" s="399"/>
      <c r="J20" s="400" t="s">
        <v>217</v>
      </c>
      <c r="Q20" s="25"/>
      <c r="R20" s="25"/>
      <c r="S20" s="25"/>
      <c r="T20" s="25"/>
      <c r="U20" s="25"/>
      <c r="V20" s="25"/>
      <c r="W20" s="25"/>
    </row>
    <row r="21" spans="2:23" x14ac:dyDescent="0.3">
      <c r="B21" s="399" cm="1">
        <f t="array" ref="B21:B23">_xlfn.SEQUENCE(COUNTA(C21:C40))</f>
        <v>1</v>
      </c>
      <c r="C21" s="403" t="s">
        <v>211</v>
      </c>
      <c r="D21" s="404">
        <v>9365.33</v>
      </c>
      <c r="E21" s="405">
        <f>D21*$E$19</f>
        <v>1873.066</v>
      </c>
      <c r="F21" s="405">
        <f>SUM(D21:E21)</f>
        <v>11238.396000000001</v>
      </c>
      <c r="G21" s="406">
        <f>F21*12</f>
        <v>134860.75200000001</v>
      </c>
      <c r="H21" s="407">
        <f>IF(ISERROR(G21/$F$15),0,G21/$F$15)</f>
        <v>84.287970000000001</v>
      </c>
      <c r="I21" s="399"/>
      <c r="J21" s="408">
        <f>F21/$C$17/$F$10</f>
        <v>84.286284274314511</v>
      </c>
      <c r="M21" s="25"/>
      <c r="N21" s="25"/>
      <c r="O21" s="25"/>
      <c r="P21" s="25"/>
      <c r="Q21" s="25"/>
      <c r="R21" s="25"/>
      <c r="S21" s="25"/>
      <c r="T21" s="25"/>
      <c r="U21" s="25"/>
      <c r="V21" s="25"/>
      <c r="W21" s="25"/>
    </row>
    <row r="22" spans="2:23" x14ac:dyDescent="0.3">
      <c r="B22" s="399">
        <v>2</v>
      </c>
      <c r="C22" s="403" t="s">
        <v>211</v>
      </c>
      <c r="D22" s="404">
        <v>3500</v>
      </c>
      <c r="E22" s="405">
        <f t="shared" ref="E22:E28" si="0">D22*$E$19</f>
        <v>700</v>
      </c>
      <c r="F22" s="405">
        <f t="shared" ref="F22:F28" si="1">SUM(D22:E22)</f>
        <v>4200</v>
      </c>
      <c r="G22" s="406">
        <f t="shared" ref="G22:G28" si="2">F22*12</f>
        <v>50400</v>
      </c>
      <c r="H22" s="407">
        <f t="shared" ref="H22:H28" si="3">IF(ISERROR(G22/$F$15),0,G22/$F$15)</f>
        <v>31.5</v>
      </c>
      <c r="I22" s="399"/>
      <c r="J22" s="408">
        <f t="shared" ref="J22:J28" si="4">F22/$C$17/$F$10</f>
        <v>31.499370012599744</v>
      </c>
      <c r="M22" s="25"/>
      <c r="N22" s="25"/>
      <c r="O22" s="25"/>
      <c r="P22" s="25"/>
      <c r="Q22" s="25"/>
      <c r="R22" s="25"/>
      <c r="S22" s="25"/>
      <c r="T22" s="25"/>
      <c r="U22" s="25"/>
      <c r="V22" s="25"/>
      <c r="W22" s="25"/>
    </row>
    <row r="23" spans="2:23" x14ac:dyDescent="0.3">
      <c r="B23" s="399">
        <v>3</v>
      </c>
      <c r="C23" s="403" t="s">
        <v>211</v>
      </c>
      <c r="D23" s="404">
        <v>5500</v>
      </c>
      <c r="E23" s="405">
        <f t="shared" si="0"/>
        <v>1100</v>
      </c>
      <c r="F23" s="405">
        <f t="shared" si="1"/>
        <v>6600</v>
      </c>
      <c r="G23" s="406">
        <f t="shared" si="2"/>
        <v>79200</v>
      </c>
      <c r="H23" s="407">
        <f t="shared" si="3"/>
        <v>49.5</v>
      </c>
      <c r="I23" s="399"/>
      <c r="J23" s="408">
        <f t="shared" si="4"/>
        <v>49.499010019799599</v>
      </c>
      <c r="M23" s="25"/>
      <c r="N23" s="25"/>
      <c r="O23" s="25"/>
      <c r="P23" s="25"/>
      <c r="Q23" s="25"/>
      <c r="R23" s="25"/>
      <c r="S23" s="25"/>
      <c r="T23" s="25"/>
      <c r="U23" s="25"/>
      <c r="V23" s="25"/>
      <c r="W23" s="25"/>
    </row>
    <row r="24" spans="2:23" x14ac:dyDescent="0.3">
      <c r="B24" s="399"/>
      <c r="C24" s="403"/>
      <c r="D24" s="404"/>
      <c r="E24" s="405">
        <f t="shared" si="0"/>
        <v>0</v>
      </c>
      <c r="F24" s="405">
        <f t="shared" si="1"/>
        <v>0</v>
      </c>
      <c r="G24" s="406">
        <f t="shared" si="2"/>
        <v>0</v>
      </c>
      <c r="H24" s="407">
        <f t="shared" si="3"/>
        <v>0</v>
      </c>
      <c r="I24" s="399"/>
      <c r="J24" s="408">
        <f t="shared" si="4"/>
        <v>0</v>
      </c>
      <c r="K24" s="25"/>
      <c r="L24" s="25"/>
      <c r="M24" s="25"/>
      <c r="N24" s="25"/>
      <c r="O24" s="25"/>
      <c r="P24" s="25"/>
      <c r="Q24" s="25"/>
      <c r="R24" s="25"/>
      <c r="S24" s="25"/>
      <c r="T24" s="25"/>
      <c r="U24" s="25"/>
      <c r="V24" s="25"/>
      <c r="W24" s="25"/>
    </row>
    <row r="25" spans="2:23" x14ac:dyDescent="0.3">
      <c r="B25" s="399"/>
      <c r="C25" s="403"/>
      <c r="D25" s="404"/>
      <c r="E25" s="405">
        <f t="shared" si="0"/>
        <v>0</v>
      </c>
      <c r="F25" s="405">
        <f t="shared" si="1"/>
        <v>0</v>
      </c>
      <c r="G25" s="406">
        <f t="shared" si="2"/>
        <v>0</v>
      </c>
      <c r="H25" s="407">
        <f t="shared" si="3"/>
        <v>0</v>
      </c>
      <c r="I25" s="399"/>
      <c r="J25" s="408">
        <f t="shared" si="4"/>
        <v>0</v>
      </c>
      <c r="K25" s="25"/>
      <c r="L25" s="25"/>
      <c r="M25" s="25"/>
      <c r="N25" s="25"/>
      <c r="O25" s="25"/>
      <c r="P25" s="25"/>
      <c r="Q25" s="25"/>
      <c r="R25" s="25"/>
      <c r="S25" s="25"/>
      <c r="T25" s="25"/>
      <c r="U25" s="25"/>
      <c r="V25" s="25"/>
      <c r="W25" s="25"/>
    </row>
    <row r="26" spans="2:23" x14ac:dyDescent="0.3">
      <c r="B26" s="399"/>
      <c r="C26" s="403"/>
      <c r="D26" s="404"/>
      <c r="E26" s="405">
        <f t="shared" si="0"/>
        <v>0</v>
      </c>
      <c r="F26" s="405">
        <f t="shared" si="1"/>
        <v>0</v>
      </c>
      <c r="G26" s="406">
        <f t="shared" si="2"/>
        <v>0</v>
      </c>
      <c r="H26" s="407">
        <f t="shared" si="3"/>
        <v>0</v>
      </c>
      <c r="I26" s="399"/>
      <c r="J26" s="408">
        <f t="shared" si="4"/>
        <v>0</v>
      </c>
      <c r="K26" s="25"/>
      <c r="L26" s="25"/>
      <c r="M26" s="25"/>
      <c r="N26" s="25"/>
      <c r="O26" s="25"/>
      <c r="P26" s="25"/>
      <c r="Q26" s="25"/>
      <c r="R26" s="25"/>
      <c r="S26" s="25"/>
      <c r="T26" s="25"/>
      <c r="U26" s="25"/>
      <c r="V26" s="25"/>
      <c r="W26" s="25"/>
    </row>
    <row r="27" spans="2:23" x14ac:dyDescent="0.3">
      <c r="B27" s="399"/>
      <c r="C27" s="403"/>
      <c r="D27" s="404"/>
      <c r="E27" s="405">
        <f t="shared" si="0"/>
        <v>0</v>
      </c>
      <c r="F27" s="405">
        <f t="shared" si="1"/>
        <v>0</v>
      </c>
      <c r="G27" s="406">
        <f t="shared" si="2"/>
        <v>0</v>
      </c>
      <c r="H27" s="407">
        <f t="shared" si="3"/>
        <v>0</v>
      </c>
      <c r="I27" s="399"/>
      <c r="J27" s="408">
        <f t="shared" si="4"/>
        <v>0</v>
      </c>
      <c r="K27" s="25"/>
      <c r="L27" s="25"/>
      <c r="M27" s="25"/>
      <c r="N27" s="25"/>
      <c r="O27" s="25"/>
      <c r="P27" s="25"/>
      <c r="Q27" s="25"/>
      <c r="R27" s="25"/>
      <c r="S27" s="25"/>
      <c r="T27" s="25"/>
      <c r="U27" s="25"/>
      <c r="V27" s="25"/>
      <c r="W27" s="25"/>
    </row>
    <row r="28" spans="2:23" x14ac:dyDescent="0.3">
      <c r="B28" s="399"/>
      <c r="C28" s="403"/>
      <c r="D28" s="404"/>
      <c r="E28" s="405">
        <f t="shared" si="0"/>
        <v>0</v>
      </c>
      <c r="F28" s="405">
        <f t="shared" si="1"/>
        <v>0</v>
      </c>
      <c r="G28" s="406">
        <f t="shared" si="2"/>
        <v>0</v>
      </c>
      <c r="H28" s="407">
        <f t="shared" si="3"/>
        <v>0</v>
      </c>
      <c r="I28" s="399"/>
      <c r="J28" s="408">
        <f t="shared" si="4"/>
        <v>0</v>
      </c>
      <c r="K28" s="25"/>
      <c r="M28" s="25"/>
      <c r="N28" s="25"/>
      <c r="O28" s="25"/>
      <c r="P28" s="25"/>
      <c r="Q28" s="25"/>
      <c r="R28" s="25"/>
      <c r="S28" s="25"/>
    </row>
    <row r="29" spans="2:23" x14ac:dyDescent="0.3">
      <c r="B29" s="399"/>
      <c r="C29" s="399"/>
      <c r="D29" s="399"/>
      <c r="E29" s="399"/>
      <c r="F29" s="399"/>
      <c r="G29" s="399"/>
      <c r="H29" s="399"/>
      <c r="I29" s="399"/>
      <c r="J29" s="409"/>
      <c r="K29" s="25"/>
      <c r="M29" s="25"/>
      <c r="N29" s="25"/>
      <c r="O29" s="25"/>
      <c r="P29" s="25"/>
      <c r="Q29" s="25"/>
      <c r="R29" s="25"/>
      <c r="S29" s="25"/>
    </row>
    <row r="30" spans="2:23" x14ac:dyDescent="0.3">
      <c r="B30" s="399"/>
      <c r="C30" s="399"/>
      <c r="D30" s="399"/>
      <c r="E30" s="399"/>
      <c r="F30" s="399"/>
      <c r="G30" s="399"/>
      <c r="H30" s="399"/>
      <c r="I30" s="399"/>
      <c r="J30" s="409"/>
      <c r="K30" s="25"/>
      <c r="M30" s="25"/>
      <c r="N30" s="25"/>
      <c r="O30" s="25"/>
      <c r="P30" s="25"/>
      <c r="Q30" s="25"/>
      <c r="R30" s="25"/>
      <c r="S30" s="25"/>
    </row>
    <row r="31" spans="2:23" x14ac:dyDescent="0.3">
      <c r="B31" s="399"/>
      <c r="C31" s="399"/>
      <c r="D31" s="399"/>
      <c r="E31" s="399"/>
      <c r="F31" s="399"/>
      <c r="G31" s="399"/>
      <c r="H31" s="399"/>
      <c r="I31" s="399"/>
      <c r="J31" s="409"/>
      <c r="K31" s="25"/>
      <c r="M31" s="25"/>
      <c r="N31" s="25"/>
      <c r="O31" s="25"/>
      <c r="P31" s="25"/>
      <c r="Q31" s="25"/>
      <c r="R31" s="25"/>
      <c r="S31" s="25"/>
    </row>
    <row r="32" spans="2:23" x14ac:dyDescent="0.3">
      <c r="B32" s="399"/>
      <c r="C32" s="399"/>
      <c r="D32" s="399"/>
      <c r="E32" s="399"/>
      <c r="F32" s="399"/>
      <c r="G32" s="399"/>
      <c r="H32" s="399"/>
      <c r="I32" s="399"/>
      <c r="J32" s="399"/>
      <c r="K32" s="25"/>
      <c r="L32" s="25"/>
      <c r="M32" s="25"/>
      <c r="N32" s="25"/>
      <c r="O32" s="25"/>
      <c r="R32" s="25"/>
      <c r="S32" s="25"/>
    </row>
    <row r="33" spans="2:18" x14ac:dyDescent="0.3">
      <c r="B33" s="399"/>
      <c r="C33" s="399"/>
      <c r="D33" s="399"/>
      <c r="E33" s="399"/>
      <c r="F33" s="399"/>
      <c r="G33" s="399"/>
      <c r="H33" s="399"/>
      <c r="I33" s="399"/>
      <c r="J33" s="399"/>
      <c r="N33" s="25"/>
      <c r="O33" s="25"/>
      <c r="R33" s="25"/>
    </row>
    <row r="34" spans="2:18" x14ac:dyDescent="0.3">
      <c r="B34" s="399"/>
      <c r="C34" s="399"/>
      <c r="D34" s="399"/>
      <c r="E34" s="399"/>
      <c r="F34" s="399"/>
      <c r="G34" s="399"/>
      <c r="H34" s="399"/>
      <c r="I34" s="399"/>
      <c r="J34" s="399"/>
      <c r="N34" s="30"/>
      <c r="O34" s="178" t="s">
        <v>201</v>
      </c>
      <c r="R34" s="25"/>
    </row>
    <row r="35" spans="2:18" x14ac:dyDescent="0.25">
      <c r="B35" s="399"/>
      <c r="C35" s="399"/>
      <c r="D35" s="399"/>
      <c r="E35" s="399"/>
      <c r="F35" s="399"/>
      <c r="G35" s="399"/>
      <c r="H35" s="399"/>
      <c r="I35" s="399"/>
      <c r="J35" s="399"/>
    </row>
    <row r="36" spans="2:18" x14ac:dyDescent="0.25">
      <c r="B36" s="399"/>
      <c r="C36" s="399"/>
      <c r="D36" s="399"/>
      <c r="E36" s="399"/>
      <c r="F36" s="399"/>
      <c r="G36" s="399"/>
      <c r="H36" s="399"/>
      <c r="I36" s="399"/>
      <c r="J36" s="399"/>
    </row>
    <row r="37" spans="2:18" x14ac:dyDescent="0.25">
      <c r="B37" s="399"/>
      <c r="C37" s="399"/>
      <c r="D37" s="399"/>
      <c r="E37" s="399"/>
      <c r="F37" s="399"/>
      <c r="G37" s="399"/>
      <c r="H37" s="399"/>
      <c r="I37" s="399"/>
      <c r="J37" s="399"/>
    </row>
    <row r="38" spans="2:18" x14ac:dyDescent="0.25">
      <c r="B38" s="399"/>
      <c r="C38" s="399"/>
      <c r="D38" s="399"/>
      <c r="E38" s="399"/>
      <c r="F38" s="399"/>
      <c r="G38" s="399"/>
      <c r="H38" s="399"/>
      <c r="I38" s="399"/>
      <c r="J38" s="399"/>
    </row>
    <row r="39" spans="2:18" x14ac:dyDescent="0.25">
      <c r="B39" s="399"/>
      <c r="C39" s="399"/>
      <c r="D39" s="399"/>
      <c r="E39" s="399"/>
      <c r="F39" s="399"/>
      <c r="G39" s="399"/>
      <c r="H39" s="399"/>
      <c r="I39" s="399"/>
      <c r="J39" s="399"/>
    </row>
    <row r="40" spans="2:18" x14ac:dyDescent="0.25">
      <c r="B40" s="399"/>
      <c r="C40" s="399"/>
      <c r="D40" s="399"/>
      <c r="E40" s="399"/>
      <c r="F40" s="399"/>
      <c r="G40" s="399"/>
      <c r="H40" s="399"/>
      <c r="I40" s="399"/>
      <c r="J40" s="399"/>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062E6F-4EC5-3B4C-962C-A31E203CC41F}">
  <dimension ref="B2:H40"/>
  <sheetViews>
    <sheetView zoomScaleNormal="100" workbookViewId="0">
      <selection activeCell="D10" sqref="D10"/>
    </sheetView>
  </sheetViews>
  <sheetFormatPr baseColWidth="10" defaultColWidth="12" defaultRowHeight="13.8" x14ac:dyDescent="0.25"/>
  <cols>
    <col min="1" max="1" width="12" style="190"/>
    <col min="2" max="2" width="2" style="190" bestFit="1" customWidth="1"/>
    <col min="3" max="3" width="54.44140625" style="190" customWidth="1"/>
    <col min="4" max="4" width="56.44140625" style="190" customWidth="1"/>
    <col min="5" max="16384" width="12" style="190"/>
  </cols>
  <sheetData>
    <row r="2" spans="2:8" ht="15.6" x14ac:dyDescent="0.25">
      <c r="B2" s="419"/>
      <c r="C2" s="381" t="s">
        <v>119</v>
      </c>
    </row>
    <row r="4" spans="2:8" ht="18" x14ac:dyDescent="0.25">
      <c r="C4" s="382" t="s">
        <v>254</v>
      </c>
    </row>
    <row r="6" spans="2:8" ht="34.950000000000003" customHeight="1" x14ac:dyDescent="0.25">
      <c r="B6" s="399"/>
      <c r="C6" s="383" t="s">
        <v>120</v>
      </c>
      <c r="D6" s="383" t="s">
        <v>121</v>
      </c>
    </row>
    <row r="7" spans="2:8" ht="15.6" x14ac:dyDescent="0.25">
      <c r="B7" s="399" cm="1">
        <f t="array" ref="B7:B12">_xlfn.SEQUENCE(COUNTA(C7:C40))</f>
        <v>1</v>
      </c>
      <c r="C7" s="421" t="s">
        <v>169</v>
      </c>
      <c r="D7" s="386">
        <v>45</v>
      </c>
    </row>
    <row r="8" spans="2:8" ht="15.6" x14ac:dyDescent="0.25">
      <c r="B8" s="399">
        <v>2</v>
      </c>
      <c r="C8" s="421" t="s">
        <v>174</v>
      </c>
      <c r="D8" s="386">
        <v>5</v>
      </c>
      <c r="E8" s="190" t="s">
        <v>175</v>
      </c>
      <c r="H8" s="420" t="s">
        <v>179</v>
      </c>
    </row>
    <row r="9" spans="2:8" ht="15.6" x14ac:dyDescent="0.25">
      <c r="B9" s="399">
        <v>3</v>
      </c>
      <c r="C9" s="421" t="s">
        <v>176</v>
      </c>
      <c r="D9" s="386">
        <v>38</v>
      </c>
      <c r="E9" s="190" t="s">
        <v>177</v>
      </c>
      <c r="H9" s="420" t="s">
        <v>179</v>
      </c>
    </row>
    <row r="10" spans="2:8" ht="15.6" x14ac:dyDescent="0.25">
      <c r="B10" s="399">
        <v>4</v>
      </c>
      <c r="C10" s="421" t="s">
        <v>252</v>
      </c>
      <c r="D10" s="386"/>
    </row>
    <row r="11" spans="2:8" ht="15.6" x14ac:dyDescent="0.25">
      <c r="B11" s="399">
        <v>5</v>
      </c>
      <c r="C11" s="421" t="s">
        <v>253</v>
      </c>
      <c r="D11" s="386"/>
    </row>
    <row r="12" spans="2:8" x14ac:dyDescent="0.25">
      <c r="B12" s="399">
        <v>6</v>
      </c>
      <c r="C12" s="422" t="s">
        <v>255</v>
      </c>
      <c r="D12" s="399"/>
    </row>
    <row r="13" spans="2:8" x14ac:dyDescent="0.25">
      <c r="B13" s="399"/>
      <c r="C13" s="422"/>
      <c r="D13" s="399"/>
    </row>
    <row r="14" spans="2:8" x14ac:dyDescent="0.25">
      <c r="B14" s="399"/>
      <c r="C14" s="422"/>
      <c r="D14" s="399"/>
    </row>
    <row r="15" spans="2:8" x14ac:dyDescent="0.25">
      <c r="B15" s="399"/>
      <c r="C15" s="422"/>
      <c r="D15" s="399"/>
    </row>
    <row r="16" spans="2:8" x14ac:dyDescent="0.25">
      <c r="B16" s="399"/>
      <c r="C16" s="422"/>
      <c r="D16" s="399"/>
    </row>
    <row r="17" spans="2:4" x14ac:dyDescent="0.25">
      <c r="B17" s="399"/>
      <c r="C17" s="422"/>
      <c r="D17" s="399"/>
    </row>
    <row r="18" spans="2:4" x14ac:dyDescent="0.25">
      <c r="B18" s="399"/>
      <c r="C18" s="422"/>
      <c r="D18" s="399"/>
    </row>
    <row r="19" spans="2:4" x14ac:dyDescent="0.25">
      <c r="B19" s="399"/>
      <c r="C19" s="399"/>
      <c r="D19" s="399"/>
    </row>
    <row r="20" spans="2:4" x14ac:dyDescent="0.25">
      <c r="B20" s="399"/>
      <c r="C20" s="399"/>
      <c r="D20" s="399"/>
    </row>
    <row r="21" spans="2:4" x14ac:dyDescent="0.25">
      <c r="B21" s="399"/>
      <c r="C21" s="399"/>
      <c r="D21" s="399"/>
    </row>
    <row r="22" spans="2:4" x14ac:dyDescent="0.25">
      <c r="B22" s="399"/>
      <c r="C22" s="399"/>
      <c r="D22" s="399"/>
    </row>
    <row r="23" spans="2:4" x14ac:dyDescent="0.25">
      <c r="B23" s="399"/>
      <c r="C23" s="399"/>
      <c r="D23" s="399"/>
    </row>
    <row r="24" spans="2:4" x14ac:dyDescent="0.25">
      <c r="B24" s="399"/>
      <c r="C24" s="399"/>
      <c r="D24" s="399"/>
    </row>
    <row r="25" spans="2:4" x14ac:dyDescent="0.25">
      <c r="B25" s="399"/>
      <c r="C25" s="399"/>
      <c r="D25" s="399"/>
    </row>
    <row r="26" spans="2:4" x14ac:dyDescent="0.25">
      <c r="B26" s="399"/>
      <c r="C26" s="399"/>
      <c r="D26" s="399"/>
    </row>
    <row r="27" spans="2:4" x14ac:dyDescent="0.25">
      <c r="B27" s="399"/>
      <c r="C27" s="399"/>
      <c r="D27" s="399"/>
    </row>
    <row r="28" spans="2:4" x14ac:dyDescent="0.25">
      <c r="B28" s="399"/>
      <c r="C28" s="399"/>
      <c r="D28" s="399"/>
    </row>
    <row r="29" spans="2:4" x14ac:dyDescent="0.25">
      <c r="B29" s="399"/>
      <c r="C29" s="399"/>
      <c r="D29" s="399"/>
    </row>
    <row r="30" spans="2:4" x14ac:dyDescent="0.25">
      <c r="B30" s="399"/>
      <c r="C30" s="399"/>
      <c r="D30" s="399"/>
    </row>
    <row r="31" spans="2:4" x14ac:dyDescent="0.25">
      <c r="B31" s="399"/>
      <c r="C31" s="399"/>
      <c r="D31" s="399"/>
    </row>
    <row r="32" spans="2:4" x14ac:dyDescent="0.25">
      <c r="B32" s="399"/>
      <c r="C32" s="399"/>
      <c r="D32" s="399"/>
    </row>
    <row r="33" spans="2:4" x14ac:dyDescent="0.25">
      <c r="B33" s="399"/>
      <c r="C33" s="399"/>
      <c r="D33" s="399"/>
    </row>
    <row r="34" spans="2:4" x14ac:dyDescent="0.25">
      <c r="B34" s="399"/>
      <c r="C34" s="399"/>
      <c r="D34" s="399"/>
    </row>
    <row r="35" spans="2:4" x14ac:dyDescent="0.25">
      <c r="B35" s="399"/>
      <c r="C35" s="399"/>
      <c r="D35" s="399"/>
    </row>
    <row r="36" spans="2:4" x14ac:dyDescent="0.25">
      <c r="B36" s="399"/>
      <c r="C36" s="399"/>
      <c r="D36" s="399"/>
    </row>
    <row r="37" spans="2:4" x14ac:dyDescent="0.25">
      <c r="B37" s="399"/>
      <c r="C37" s="399"/>
      <c r="D37" s="399"/>
    </row>
    <row r="38" spans="2:4" x14ac:dyDescent="0.25">
      <c r="B38" s="399"/>
      <c r="C38" s="399"/>
      <c r="D38" s="399"/>
    </row>
    <row r="39" spans="2:4" x14ac:dyDescent="0.25">
      <c r="B39" s="399"/>
      <c r="C39" s="399"/>
      <c r="D39" s="399"/>
    </row>
    <row r="40" spans="2:4" x14ac:dyDescent="0.25">
      <c r="B40" s="399"/>
      <c r="C40" s="399"/>
      <c r="D40" s="399"/>
    </row>
  </sheetData>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A5B00E-EDEE-481A-8923-D13DE8AAFC0A}">
  <dimension ref="B1:S42"/>
  <sheetViews>
    <sheetView zoomScale="130" zoomScaleNormal="130" workbookViewId="0">
      <selection activeCell="E7" sqref="E7"/>
    </sheetView>
  </sheetViews>
  <sheetFormatPr baseColWidth="10" defaultColWidth="12" defaultRowHeight="13.2" x14ac:dyDescent="0.25"/>
  <cols>
    <col min="1" max="1" width="12" style="193"/>
    <col min="2" max="2" width="49.5546875" style="193" customWidth="1"/>
    <col min="3" max="3" width="16" style="193" customWidth="1"/>
    <col min="4" max="4" width="20" style="193" customWidth="1"/>
    <col min="5" max="7" width="12" style="193"/>
    <col min="8" max="8" width="11.5546875" style="193" bestFit="1" customWidth="1"/>
    <col min="9" max="9" width="9.77734375" style="193" hidden="1" customWidth="1"/>
    <col min="10" max="10" width="17.21875" style="193" customWidth="1"/>
    <col min="11" max="13" width="16.44140625" style="193" customWidth="1"/>
    <col min="14" max="14" width="14.44140625" style="193" customWidth="1"/>
    <col min="15" max="15" width="15.44140625" style="193" hidden="1" customWidth="1"/>
    <col min="16" max="16384" width="12" style="193"/>
  </cols>
  <sheetData>
    <row r="1" spans="2:19" ht="15" x14ac:dyDescent="0.25">
      <c r="B1" s="192"/>
    </row>
    <row r="2" spans="2:19" ht="15" x14ac:dyDescent="0.25">
      <c r="B2" s="194" t="s">
        <v>122</v>
      </c>
      <c r="L2" s="193" t="s">
        <v>166</v>
      </c>
      <c r="M2" s="193" t="s">
        <v>167</v>
      </c>
    </row>
    <row r="3" spans="2:19" x14ac:dyDescent="0.25">
      <c r="L3" s="193">
        <v>21.75</v>
      </c>
      <c r="M3" s="193">
        <f>L3*8</f>
        <v>174</v>
      </c>
    </row>
    <row r="4" spans="2:19" ht="34.049999999999997" customHeight="1" x14ac:dyDescent="0.25">
      <c r="B4" s="195" t="s">
        <v>123</v>
      </c>
      <c r="C4" s="196"/>
      <c r="D4" s="196"/>
      <c r="E4" s="196"/>
      <c r="F4" s="196"/>
      <c r="G4" s="196"/>
      <c r="H4" s="197" t="s">
        <v>186</v>
      </c>
      <c r="I4" s="196"/>
      <c r="J4" s="196"/>
      <c r="K4" s="198">
        <f>E6</f>
        <v>358</v>
      </c>
      <c r="L4" s="199">
        <v>25</v>
      </c>
      <c r="M4" s="196"/>
      <c r="N4" s="196"/>
      <c r="O4" s="196"/>
      <c r="P4" s="200"/>
      <c r="Q4" s="193">
        <f>460/171</f>
        <v>2.6900584795321638</v>
      </c>
      <c r="S4" s="193">
        <f>0.701*171</f>
        <v>119.871</v>
      </c>
    </row>
    <row r="5" spans="2:19" ht="31.2" x14ac:dyDescent="0.25">
      <c r="B5" s="201" t="s">
        <v>124</v>
      </c>
      <c r="C5" s="201" t="s">
        <v>125</v>
      </c>
      <c r="D5" s="201" t="s">
        <v>126</v>
      </c>
      <c r="E5" s="201" t="s">
        <v>127</v>
      </c>
      <c r="F5" s="201" t="s">
        <v>187</v>
      </c>
      <c r="G5" s="201" t="s">
        <v>188</v>
      </c>
      <c r="H5" s="181">
        <v>0.15</v>
      </c>
      <c r="I5" s="201" t="s">
        <v>164</v>
      </c>
      <c r="J5" s="201" t="s">
        <v>128</v>
      </c>
      <c r="K5" s="201" t="s">
        <v>56</v>
      </c>
      <c r="L5" s="201" t="s">
        <v>165</v>
      </c>
      <c r="M5" s="201" t="s">
        <v>160</v>
      </c>
      <c r="N5" s="201" t="s">
        <v>168</v>
      </c>
      <c r="O5" s="201" t="s">
        <v>129</v>
      </c>
      <c r="P5" s="200"/>
      <c r="Q5" s="193">
        <v>171</v>
      </c>
      <c r="R5" s="193">
        <v>171</v>
      </c>
      <c r="S5" s="193">
        <v>119.17</v>
      </c>
    </row>
    <row r="6" spans="2:19" ht="15" x14ac:dyDescent="0.25">
      <c r="B6" s="5" t="s">
        <v>130</v>
      </c>
      <c r="C6" s="202">
        <v>3938</v>
      </c>
      <c r="D6" s="11">
        <v>5</v>
      </c>
      <c r="E6" s="203">
        <v>358</v>
      </c>
      <c r="F6" s="203">
        <v>25</v>
      </c>
      <c r="G6" s="204">
        <f>F6/E6</f>
        <v>6.9832402234636867E-2</v>
      </c>
      <c r="H6" s="205">
        <v>0</v>
      </c>
      <c r="I6" s="205">
        <f>E6-H6</f>
        <v>358</v>
      </c>
      <c r="J6" s="13">
        <v>1038.2</v>
      </c>
      <c r="K6" s="206">
        <f>C6+J6</f>
        <v>4976.2</v>
      </c>
      <c r="L6" s="206">
        <f>K6*G6</f>
        <v>347.49999999999994</v>
      </c>
      <c r="M6" s="205">
        <v>171</v>
      </c>
      <c r="N6" s="206">
        <f>L6/M6</f>
        <v>2.0321637426900581</v>
      </c>
      <c r="O6" s="207">
        <f>N6/C40</f>
        <v>0.12701023391812863</v>
      </c>
      <c r="P6" s="200"/>
      <c r="Q6" s="208">
        <f>Q5*N6</f>
        <v>347.49999999999994</v>
      </c>
    </row>
    <row r="7" spans="2:19" ht="15" x14ac:dyDescent="0.25">
      <c r="B7" s="209"/>
      <c r="C7" s="210">
        <v>0</v>
      </c>
      <c r="D7" s="17">
        <v>0</v>
      </c>
      <c r="E7" s="211">
        <v>0</v>
      </c>
      <c r="F7" s="211"/>
      <c r="G7" s="211"/>
      <c r="H7" s="212"/>
      <c r="I7" s="212"/>
      <c r="J7" s="19">
        <v>0</v>
      </c>
      <c r="K7" s="212">
        <f t="shared" ref="K7:K34" si="0">C7+J7</f>
        <v>0</v>
      </c>
      <c r="L7" s="212"/>
      <c r="M7" s="212"/>
      <c r="N7" s="212" t="e">
        <f t="shared" ref="N7:N34" si="1">K7/D7</f>
        <v>#DIV/0!</v>
      </c>
      <c r="O7" s="207" t="e">
        <f>N7/C40</f>
        <v>#DIV/0!</v>
      </c>
      <c r="P7" s="200"/>
    </row>
    <row r="8" spans="2:19" ht="15" x14ac:dyDescent="0.25">
      <c r="B8" s="5"/>
      <c r="C8" s="202">
        <v>0</v>
      </c>
      <c r="D8" s="11">
        <v>0</v>
      </c>
      <c r="E8" s="203">
        <v>0</v>
      </c>
      <c r="F8" s="203"/>
      <c r="G8" s="203"/>
      <c r="H8" s="206"/>
      <c r="I8" s="206"/>
      <c r="J8" s="13">
        <v>0</v>
      </c>
      <c r="K8" s="206">
        <f t="shared" si="0"/>
        <v>0</v>
      </c>
      <c r="L8" s="206"/>
      <c r="M8" s="206"/>
      <c r="N8" s="206" t="e">
        <f t="shared" si="1"/>
        <v>#DIV/0!</v>
      </c>
      <c r="O8" s="213" t="e">
        <f>N8/C40</f>
        <v>#DIV/0!</v>
      </c>
      <c r="P8" s="200"/>
    </row>
    <row r="9" spans="2:19" ht="15" x14ac:dyDescent="0.25">
      <c r="B9" s="209"/>
      <c r="C9" s="210">
        <v>0</v>
      </c>
      <c r="D9" s="17">
        <v>0</v>
      </c>
      <c r="E9" s="211">
        <v>0</v>
      </c>
      <c r="F9" s="211"/>
      <c r="G9" s="211"/>
      <c r="H9" s="212"/>
      <c r="I9" s="212"/>
      <c r="J9" s="19">
        <v>0</v>
      </c>
      <c r="K9" s="212">
        <f t="shared" si="0"/>
        <v>0</v>
      </c>
      <c r="L9" s="212"/>
      <c r="M9" s="212"/>
      <c r="N9" s="212" t="e">
        <f t="shared" si="1"/>
        <v>#DIV/0!</v>
      </c>
      <c r="O9" s="213" t="e">
        <f>N9/C40</f>
        <v>#DIV/0!</v>
      </c>
      <c r="P9" s="200"/>
    </row>
    <row r="10" spans="2:19" ht="15" x14ac:dyDescent="0.25">
      <c r="B10" s="5"/>
      <c r="C10" s="202">
        <v>0</v>
      </c>
      <c r="D10" s="11">
        <v>0</v>
      </c>
      <c r="E10" s="203">
        <v>0</v>
      </c>
      <c r="F10" s="203"/>
      <c r="G10" s="203"/>
      <c r="H10" s="206"/>
      <c r="I10" s="206"/>
      <c r="J10" s="13">
        <v>0</v>
      </c>
      <c r="K10" s="206">
        <f t="shared" si="0"/>
        <v>0</v>
      </c>
      <c r="L10" s="206"/>
      <c r="M10" s="206"/>
      <c r="N10" s="206" t="e">
        <f t="shared" si="1"/>
        <v>#DIV/0!</v>
      </c>
      <c r="O10" s="213" t="e">
        <f>N10/C40</f>
        <v>#DIV/0!</v>
      </c>
      <c r="P10" s="200"/>
    </row>
    <row r="11" spans="2:19" ht="15" x14ac:dyDescent="0.25">
      <c r="B11" s="209"/>
      <c r="C11" s="210">
        <v>0</v>
      </c>
      <c r="D11" s="17">
        <v>0</v>
      </c>
      <c r="E11" s="211">
        <v>0</v>
      </c>
      <c r="F11" s="211"/>
      <c r="G11" s="211"/>
      <c r="H11" s="212"/>
      <c r="I11" s="212"/>
      <c r="J11" s="19">
        <v>0</v>
      </c>
      <c r="K11" s="212">
        <f t="shared" si="0"/>
        <v>0</v>
      </c>
      <c r="L11" s="212"/>
      <c r="M11" s="212"/>
      <c r="N11" s="212" t="e">
        <f t="shared" si="1"/>
        <v>#DIV/0!</v>
      </c>
      <c r="O11" s="213" t="e">
        <f>N11/C40</f>
        <v>#DIV/0!</v>
      </c>
      <c r="P11" s="200"/>
    </row>
    <row r="12" spans="2:19" ht="15" x14ac:dyDescent="0.25">
      <c r="B12" s="5"/>
      <c r="C12" s="202">
        <v>0</v>
      </c>
      <c r="D12" s="11">
        <v>0</v>
      </c>
      <c r="E12" s="203">
        <v>0</v>
      </c>
      <c r="F12" s="203"/>
      <c r="G12" s="203"/>
      <c r="H12" s="206"/>
      <c r="I12" s="206"/>
      <c r="J12" s="13">
        <v>0</v>
      </c>
      <c r="K12" s="206">
        <f t="shared" si="0"/>
        <v>0</v>
      </c>
      <c r="L12" s="206"/>
      <c r="M12" s="206"/>
      <c r="N12" s="206" t="e">
        <f t="shared" si="1"/>
        <v>#DIV/0!</v>
      </c>
      <c r="O12" s="213" t="e">
        <f>N12/C40</f>
        <v>#DIV/0!</v>
      </c>
      <c r="P12" s="200"/>
    </row>
    <row r="13" spans="2:19" ht="15" x14ac:dyDescent="0.25">
      <c r="B13" s="209"/>
      <c r="C13" s="210">
        <v>0</v>
      </c>
      <c r="D13" s="17">
        <v>0</v>
      </c>
      <c r="E13" s="211">
        <v>0</v>
      </c>
      <c r="F13" s="211"/>
      <c r="G13" s="211"/>
      <c r="H13" s="212"/>
      <c r="I13" s="212"/>
      <c r="J13" s="19">
        <v>0</v>
      </c>
      <c r="K13" s="212">
        <f t="shared" si="0"/>
        <v>0</v>
      </c>
      <c r="L13" s="212"/>
      <c r="M13" s="212"/>
      <c r="N13" s="212" t="e">
        <f t="shared" si="1"/>
        <v>#DIV/0!</v>
      </c>
      <c r="O13" s="213" t="e">
        <f>N13/C40</f>
        <v>#DIV/0!</v>
      </c>
      <c r="P13" s="200"/>
    </row>
    <row r="14" spans="2:19" ht="15" x14ac:dyDescent="0.25">
      <c r="B14" s="5"/>
      <c r="C14" s="202">
        <v>0</v>
      </c>
      <c r="D14" s="11">
        <v>0</v>
      </c>
      <c r="E14" s="203">
        <v>0</v>
      </c>
      <c r="F14" s="203"/>
      <c r="G14" s="203"/>
      <c r="H14" s="206"/>
      <c r="I14" s="206"/>
      <c r="J14" s="13">
        <v>0</v>
      </c>
      <c r="K14" s="206">
        <f t="shared" si="0"/>
        <v>0</v>
      </c>
      <c r="L14" s="206"/>
      <c r="M14" s="206"/>
      <c r="N14" s="206" t="e">
        <f t="shared" si="1"/>
        <v>#DIV/0!</v>
      </c>
      <c r="O14" s="213" t="e">
        <f>N14/C40</f>
        <v>#DIV/0!</v>
      </c>
      <c r="P14" s="200"/>
    </row>
    <row r="15" spans="2:19" ht="15" x14ac:dyDescent="0.25">
      <c r="B15" s="209"/>
      <c r="C15" s="210">
        <v>0</v>
      </c>
      <c r="D15" s="17">
        <v>0</v>
      </c>
      <c r="E15" s="211">
        <v>0</v>
      </c>
      <c r="F15" s="211"/>
      <c r="G15" s="211"/>
      <c r="H15" s="212"/>
      <c r="I15" s="212"/>
      <c r="J15" s="19">
        <v>0</v>
      </c>
      <c r="K15" s="212">
        <f t="shared" si="0"/>
        <v>0</v>
      </c>
      <c r="L15" s="212"/>
      <c r="M15" s="212"/>
      <c r="N15" s="212" t="e">
        <f t="shared" si="1"/>
        <v>#DIV/0!</v>
      </c>
      <c r="O15" s="213" t="e">
        <f>N15/C40</f>
        <v>#DIV/0!</v>
      </c>
      <c r="P15" s="200"/>
    </row>
    <row r="16" spans="2:19" ht="15" x14ac:dyDescent="0.25">
      <c r="B16" s="5"/>
      <c r="C16" s="202">
        <v>0</v>
      </c>
      <c r="D16" s="11">
        <v>0</v>
      </c>
      <c r="E16" s="203">
        <v>0</v>
      </c>
      <c r="F16" s="203"/>
      <c r="G16" s="203"/>
      <c r="H16" s="206"/>
      <c r="I16" s="206"/>
      <c r="J16" s="13">
        <v>0</v>
      </c>
      <c r="K16" s="206">
        <f t="shared" si="0"/>
        <v>0</v>
      </c>
      <c r="L16" s="206"/>
      <c r="M16" s="206"/>
      <c r="N16" s="206" t="e">
        <f t="shared" si="1"/>
        <v>#DIV/0!</v>
      </c>
      <c r="O16" s="213" t="e">
        <f>N16/C40</f>
        <v>#DIV/0!</v>
      </c>
      <c r="P16" s="200"/>
    </row>
    <row r="17" spans="2:16" ht="15" x14ac:dyDescent="0.25">
      <c r="B17" s="209"/>
      <c r="C17" s="210">
        <v>0</v>
      </c>
      <c r="D17" s="17">
        <v>0</v>
      </c>
      <c r="E17" s="211">
        <v>0</v>
      </c>
      <c r="F17" s="211"/>
      <c r="G17" s="211"/>
      <c r="H17" s="212"/>
      <c r="I17" s="212"/>
      <c r="J17" s="19">
        <v>0</v>
      </c>
      <c r="K17" s="212">
        <f t="shared" si="0"/>
        <v>0</v>
      </c>
      <c r="L17" s="212"/>
      <c r="M17" s="212"/>
      <c r="N17" s="212" t="e">
        <f t="shared" si="1"/>
        <v>#DIV/0!</v>
      </c>
      <c r="O17" s="213" t="e">
        <f>N17/C40</f>
        <v>#DIV/0!</v>
      </c>
      <c r="P17" s="200"/>
    </row>
    <row r="18" spans="2:16" ht="15" x14ac:dyDescent="0.25">
      <c r="B18" s="5"/>
      <c r="C18" s="202">
        <v>0</v>
      </c>
      <c r="D18" s="11">
        <v>0</v>
      </c>
      <c r="E18" s="203">
        <v>0</v>
      </c>
      <c r="F18" s="203"/>
      <c r="G18" s="203"/>
      <c r="H18" s="206"/>
      <c r="I18" s="206"/>
      <c r="J18" s="13">
        <v>0</v>
      </c>
      <c r="K18" s="206">
        <f t="shared" si="0"/>
        <v>0</v>
      </c>
      <c r="L18" s="206"/>
      <c r="M18" s="206"/>
      <c r="N18" s="206" t="e">
        <f t="shared" si="1"/>
        <v>#DIV/0!</v>
      </c>
      <c r="O18" s="213" t="e">
        <f>N18/C40</f>
        <v>#DIV/0!</v>
      </c>
      <c r="P18" s="200"/>
    </row>
    <row r="19" spans="2:16" ht="15" x14ac:dyDescent="0.25">
      <c r="B19" s="209"/>
      <c r="C19" s="210">
        <v>0</v>
      </c>
      <c r="D19" s="17">
        <v>0</v>
      </c>
      <c r="E19" s="211">
        <v>0</v>
      </c>
      <c r="F19" s="211"/>
      <c r="G19" s="211"/>
      <c r="H19" s="212"/>
      <c r="I19" s="212"/>
      <c r="J19" s="19">
        <v>0</v>
      </c>
      <c r="K19" s="212">
        <f t="shared" si="0"/>
        <v>0</v>
      </c>
      <c r="L19" s="212"/>
      <c r="M19" s="212"/>
      <c r="N19" s="212" t="e">
        <f t="shared" si="1"/>
        <v>#DIV/0!</v>
      </c>
      <c r="O19" s="213" t="e">
        <f>N19/C40</f>
        <v>#DIV/0!</v>
      </c>
      <c r="P19" s="200"/>
    </row>
    <row r="20" spans="2:16" ht="15" x14ac:dyDescent="0.25">
      <c r="B20" s="5"/>
      <c r="C20" s="202">
        <v>0</v>
      </c>
      <c r="D20" s="11">
        <v>0</v>
      </c>
      <c r="E20" s="203">
        <v>0</v>
      </c>
      <c r="F20" s="203"/>
      <c r="G20" s="203"/>
      <c r="H20" s="206"/>
      <c r="I20" s="206"/>
      <c r="J20" s="13">
        <v>0</v>
      </c>
      <c r="K20" s="206">
        <f t="shared" si="0"/>
        <v>0</v>
      </c>
      <c r="L20" s="206"/>
      <c r="M20" s="206"/>
      <c r="N20" s="206" t="e">
        <f t="shared" si="1"/>
        <v>#DIV/0!</v>
      </c>
      <c r="O20" s="213" t="e">
        <f>N20/C40</f>
        <v>#DIV/0!</v>
      </c>
      <c r="P20" s="200"/>
    </row>
    <row r="21" spans="2:16" ht="15" x14ac:dyDescent="0.25">
      <c r="B21" s="209"/>
      <c r="C21" s="210">
        <v>0</v>
      </c>
      <c r="D21" s="17">
        <v>0</v>
      </c>
      <c r="E21" s="211">
        <v>0</v>
      </c>
      <c r="F21" s="211"/>
      <c r="G21" s="211"/>
      <c r="H21" s="212"/>
      <c r="I21" s="212"/>
      <c r="J21" s="19">
        <v>0</v>
      </c>
      <c r="K21" s="212">
        <f t="shared" si="0"/>
        <v>0</v>
      </c>
      <c r="L21" s="212"/>
      <c r="M21" s="212"/>
      <c r="N21" s="212" t="e">
        <f t="shared" si="1"/>
        <v>#DIV/0!</v>
      </c>
      <c r="O21" s="213" t="e">
        <f>N21/C40</f>
        <v>#DIV/0!</v>
      </c>
      <c r="P21" s="200"/>
    </row>
    <row r="22" spans="2:16" ht="15" x14ac:dyDescent="0.25">
      <c r="B22" s="5"/>
      <c r="C22" s="202">
        <v>0</v>
      </c>
      <c r="D22" s="11">
        <v>0</v>
      </c>
      <c r="E22" s="203">
        <v>0</v>
      </c>
      <c r="F22" s="203"/>
      <c r="G22" s="203"/>
      <c r="H22" s="206"/>
      <c r="I22" s="206"/>
      <c r="J22" s="13">
        <v>0</v>
      </c>
      <c r="K22" s="206">
        <f t="shared" si="0"/>
        <v>0</v>
      </c>
      <c r="L22" s="206"/>
      <c r="M22" s="206"/>
      <c r="N22" s="206" t="e">
        <f t="shared" si="1"/>
        <v>#DIV/0!</v>
      </c>
      <c r="O22" s="213" t="e">
        <f>N22/C40</f>
        <v>#DIV/0!</v>
      </c>
      <c r="P22" s="200"/>
    </row>
    <row r="23" spans="2:16" ht="15" x14ac:dyDescent="0.25">
      <c r="B23" s="209"/>
      <c r="C23" s="210">
        <v>0</v>
      </c>
      <c r="D23" s="17">
        <v>0</v>
      </c>
      <c r="E23" s="211">
        <v>0</v>
      </c>
      <c r="F23" s="211"/>
      <c r="G23" s="211"/>
      <c r="H23" s="212"/>
      <c r="I23" s="212"/>
      <c r="J23" s="19">
        <v>0</v>
      </c>
      <c r="K23" s="212">
        <f t="shared" si="0"/>
        <v>0</v>
      </c>
      <c r="L23" s="212"/>
      <c r="M23" s="212"/>
      <c r="N23" s="212" t="e">
        <f t="shared" si="1"/>
        <v>#DIV/0!</v>
      </c>
      <c r="O23" s="213" t="e">
        <f>N23/C40</f>
        <v>#DIV/0!</v>
      </c>
      <c r="P23" s="200"/>
    </row>
    <row r="24" spans="2:16" ht="15" x14ac:dyDescent="0.25">
      <c r="B24" s="5"/>
      <c r="C24" s="202">
        <v>0</v>
      </c>
      <c r="D24" s="11">
        <v>0</v>
      </c>
      <c r="E24" s="203">
        <v>0</v>
      </c>
      <c r="F24" s="203"/>
      <c r="G24" s="203"/>
      <c r="H24" s="206"/>
      <c r="I24" s="206"/>
      <c r="J24" s="13">
        <v>0</v>
      </c>
      <c r="K24" s="206">
        <f t="shared" si="0"/>
        <v>0</v>
      </c>
      <c r="L24" s="206"/>
      <c r="M24" s="206"/>
      <c r="N24" s="206" t="e">
        <f t="shared" si="1"/>
        <v>#DIV/0!</v>
      </c>
      <c r="O24" s="213" t="e">
        <f>N24/C40</f>
        <v>#DIV/0!</v>
      </c>
      <c r="P24" s="200"/>
    </row>
    <row r="25" spans="2:16" ht="15" x14ac:dyDescent="0.25">
      <c r="B25" s="209"/>
      <c r="C25" s="210">
        <v>0</v>
      </c>
      <c r="D25" s="17">
        <v>0</v>
      </c>
      <c r="E25" s="211">
        <v>0</v>
      </c>
      <c r="F25" s="211"/>
      <c r="G25" s="211"/>
      <c r="H25" s="212"/>
      <c r="I25" s="212"/>
      <c r="J25" s="19">
        <v>0</v>
      </c>
      <c r="K25" s="212">
        <f t="shared" si="0"/>
        <v>0</v>
      </c>
      <c r="L25" s="212"/>
      <c r="M25" s="212"/>
      <c r="N25" s="212" t="e">
        <f t="shared" si="1"/>
        <v>#DIV/0!</v>
      </c>
      <c r="O25" s="213" t="e">
        <f>N25/C40</f>
        <v>#DIV/0!</v>
      </c>
      <c r="P25" s="200"/>
    </row>
    <row r="26" spans="2:16" ht="15" x14ac:dyDescent="0.25">
      <c r="B26" s="5"/>
      <c r="C26" s="202">
        <v>0</v>
      </c>
      <c r="D26" s="11">
        <v>0</v>
      </c>
      <c r="E26" s="203">
        <v>0</v>
      </c>
      <c r="F26" s="203"/>
      <c r="G26" s="203"/>
      <c r="H26" s="206"/>
      <c r="I26" s="206"/>
      <c r="J26" s="13">
        <v>0</v>
      </c>
      <c r="K26" s="206">
        <f t="shared" si="0"/>
        <v>0</v>
      </c>
      <c r="L26" s="206"/>
      <c r="M26" s="206"/>
      <c r="N26" s="206" t="e">
        <f t="shared" si="1"/>
        <v>#DIV/0!</v>
      </c>
      <c r="O26" s="213" t="e">
        <f>N26/C40</f>
        <v>#DIV/0!</v>
      </c>
      <c r="P26" s="200"/>
    </row>
    <row r="27" spans="2:16" ht="15" x14ac:dyDescent="0.25">
      <c r="B27" s="209"/>
      <c r="C27" s="210">
        <v>0</v>
      </c>
      <c r="D27" s="17">
        <v>0</v>
      </c>
      <c r="E27" s="211">
        <v>0</v>
      </c>
      <c r="F27" s="211"/>
      <c r="G27" s="211"/>
      <c r="H27" s="212"/>
      <c r="I27" s="212"/>
      <c r="J27" s="19">
        <v>0</v>
      </c>
      <c r="K27" s="212">
        <f t="shared" si="0"/>
        <v>0</v>
      </c>
      <c r="L27" s="212"/>
      <c r="M27" s="212"/>
      <c r="N27" s="212" t="e">
        <f t="shared" si="1"/>
        <v>#DIV/0!</v>
      </c>
      <c r="O27" s="213" t="e">
        <f>N27/C40</f>
        <v>#DIV/0!</v>
      </c>
      <c r="P27" s="200"/>
    </row>
    <row r="28" spans="2:16" ht="15" x14ac:dyDescent="0.25">
      <c r="B28" s="5"/>
      <c r="C28" s="202">
        <v>0</v>
      </c>
      <c r="D28" s="11">
        <v>0</v>
      </c>
      <c r="E28" s="203">
        <v>0</v>
      </c>
      <c r="F28" s="203"/>
      <c r="G28" s="203"/>
      <c r="H28" s="206"/>
      <c r="I28" s="206"/>
      <c r="J28" s="13">
        <v>0</v>
      </c>
      <c r="K28" s="206">
        <f t="shared" si="0"/>
        <v>0</v>
      </c>
      <c r="L28" s="206"/>
      <c r="M28" s="206"/>
      <c r="N28" s="206" t="e">
        <f t="shared" si="1"/>
        <v>#DIV/0!</v>
      </c>
      <c r="O28" s="213" t="e">
        <f>N28/C40</f>
        <v>#DIV/0!</v>
      </c>
      <c r="P28" s="200"/>
    </row>
    <row r="29" spans="2:16" ht="15" x14ac:dyDescent="0.25">
      <c r="B29" s="209"/>
      <c r="C29" s="210">
        <v>0</v>
      </c>
      <c r="D29" s="17">
        <v>0</v>
      </c>
      <c r="E29" s="211">
        <v>0</v>
      </c>
      <c r="F29" s="211"/>
      <c r="G29" s="211"/>
      <c r="H29" s="212"/>
      <c r="I29" s="212"/>
      <c r="J29" s="19">
        <v>0</v>
      </c>
      <c r="K29" s="212">
        <f t="shared" si="0"/>
        <v>0</v>
      </c>
      <c r="L29" s="212"/>
      <c r="M29" s="212"/>
      <c r="N29" s="212" t="e">
        <f t="shared" si="1"/>
        <v>#DIV/0!</v>
      </c>
      <c r="O29" s="213" t="e">
        <f>N29/C40</f>
        <v>#DIV/0!</v>
      </c>
      <c r="P29" s="200"/>
    </row>
    <row r="30" spans="2:16" ht="15" x14ac:dyDescent="0.25">
      <c r="B30" s="5"/>
      <c r="C30" s="202">
        <v>0</v>
      </c>
      <c r="D30" s="11">
        <v>0</v>
      </c>
      <c r="E30" s="203">
        <v>0</v>
      </c>
      <c r="F30" s="203"/>
      <c r="G30" s="203"/>
      <c r="H30" s="206"/>
      <c r="I30" s="206"/>
      <c r="J30" s="13">
        <v>0</v>
      </c>
      <c r="K30" s="206">
        <f t="shared" si="0"/>
        <v>0</v>
      </c>
      <c r="L30" s="206"/>
      <c r="M30" s="206"/>
      <c r="N30" s="206" t="e">
        <f t="shared" si="1"/>
        <v>#DIV/0!</v>
      </c>
      <c r="O30" s="213" t="e">
        <f>N30/C40</f>
        <v>#DIV/0!</v>
      </c>
      <c r="P30" s="200"/>
    </row>
    <row r="31" spans="2:16" ht="15" x14ac:dyDescent="0.25">
      <c r="B31" s="209"/>
      <c r="C31" s="210">
        <v>0</v>
      </c>
      <c r="D31" s="17">
        <v>0</v>
      </c>
      <c r="E31" s="211">
        <v>0</v>
      </c>
      <c r="F31" s="211"/>
      <c r="G31" s="211"/>
      <c r="H31" s="212"/>
      <c r="I31" s="212"/>
      <c r="J31" s="19">
        <v>0</v>
      </c>
      <c r="K31" s="212">
        <f t="shared" si="0"/>
        <v>0</v>
      </c>
      <c r="L31" s="212"/>
      <c r="M31" s="212"/>
      <c r="N31" s="212" t="e">
        <f t="shared" si="1"/>
        <v>#DIV/0!</v>
      </c>
      <c r="O31" s="213" t="e">
        <f>N31/C40</f>
        <v>#DIV/0!</v>
      </c>
      <c r="P31" s="200"/>
    </row>
    <row r="32" spans="2:16" ht="15" x14ac:dyDescent="0.25">
      <c r="B32" s="5"/>
      <c r="C32" s="202">
        <v>0</v>
      </c>
      <c r="D32" s="11">
        <v>0</v>
      </c>
      <c r="E32" s="203">
        <v>0</v>
      </c>
      <c r="F32" s="203"/>
      <c r="G32" s="203"/>
      <c r="H32" s="206"/>
      <c r="I32" s="206"/>
      <c r="J32" s="13">
        <v>0</v>
      </c>
      <c r="K32" s="206">
        <f t="shared" si="0"/>
        <v>0</v>
      </c>
      <c r="L32" s="206"/>
      <c r="M32" s="206"/>
      <c r="N32" s="206" t="e">
        <f t="shared" si="1"/>
        <v>#DIV/0!</v>
      </c>
      <c r="O32" s="213" t="e">
        <f>N32/C40</f>
        <v>#DIV/0!</v>
      </c>
      <c r="P32" s="200"/>
    </row>
    <row r="33" spans="2:16" ht="15" x14ac:dyDescent="0.25">
      <c r="B33" s="209"/>
      <c r="C33" s="210">
        <v>0</v>
      </c>
      <c r="D33" s="17">
        <v>0</v>
      </c>
      <c r="E33" s="211">
        <v>0</v>
      </c>
      <c r="F33" s="211"/>
      <c r="G33" s="211"/>
      <c r="H33" s="212"/>
      <c r="I33" s="212"/>
      <c r="J33" s="19">
        <v>0</v>
      </c>
      <c r="K33" s="212">
        <f t="shared" si="0"/>
        <v>0</v>
      </c>
      <c r="L33" s="212"/>
      <c r="M33" s="212"/>
      <c r="N33" s="212" t="e">
        <f t="shared" si="1"/>
        <v>#DIV/0!</v>
      </c>
      <c r="O33" s="213" t="e">
        <f>N33/C40</f>
        <v>#DIV/0!</v>
      </c>
      <c r="P33" s="200"/>
    </row>
    <row r="34" spans="2:16" ht="15" x14ac:dyDescent="0.25">
      <c r="B34" s="5"/>
      <c r="C34" s="202">
        <v>0</v>
      </c>
      <c r="D34" s="11">
        <v>0</v>
      </c>
      <c r="E34" s="203">
        <v>0</v>
      </c>
      <c r="F34" s="203"/>
      <c r="G34" s="203"/>
      <c r="H34" s="206"/>
      <c r="I34" s="206"/>
      <c r="J34" s="13">
        <v>0</v>
      </c>
      <c r="K34" s="206">
        <f t="shared" si="0"/>
        <v>0</v>
      </c>
      <c r="L34" s="206"/>
      <c r="M34" s="206"/>
      <c r="N34" s="206" t="e">
        <f t="shared" si="1"/>
        <v>#DIV/0!</v>
      </c>
      <c r="O34" s="213" t="e">
        <f>N34/C40</f>
        <v>#DIV/0!</v>
      </c>
      <c r="P34" s="200"/>
    </row>
    <row r="35" spans="2:16" x14ac:dyDescent="0.25">
      <c r="B35" s="200"/>
      <c r="C35" s="200"/>
      <c r="D35" s="200"/>
      <c r="E35" s="200"/>
      <c r="F35" s="200"/>
      <c r="G35" s="200"/>
      <c r="H35" s="200"/>
      <c r="I35" s="200"/>
      <c r="J35" s="200"/>
      <c r="K35" s="200"/>
      <c r="L35" s="200"/>
      <c r="M35" s="200"/>
      <c r="N35" s="200"/>
      <c r="O35" s="200"/>
      <c r="P35" s="200"/>
    </row>
    <row r="36" spans="2:16" x14ac:dyDescent="0.25">
      <c r="B36" s="200"/>
      <c r="C36" s="200"/>
      <c r="D36" s="200"/>
      <c r="E36" s="200"/>
      <c r="F36" s="200"/>
      <c r="G36" s="200"/>
      <c r="H36" s="200"/>
      <c r="I36" s="200"/>
      <c r="J36" s="200"/>
      <c r="K36" s="200"/>
      <c r="L36" s="200"/>
      <c r="M36" s="200"/>
      <c r="N36" s="200"/>
      <c r="O36" s="200"/>
      <c r="P36" s="200"/>
    </row>
    <row r="37" spans="2:16" ht="15.6" x14ac:dyDescent="0.25">
      <c r="B37" s="214" t="s">
        <v>159</v>
      </c>
      <c r="C37" s="215"/>
      <c r="D37" s="200"/>
      <c r="E37" s="200"/>
      <c r="F37" s="200"/>
      <c r="G37" s="200"/>
      <c r="H37" s="200"/>
      <c r="I37" s="200"/>
      <c r="J37" s="200"/>
      <c r="K37" s="200"/>
      <c r="L37" s="200"/>
      <c r="M37" s="200"/>
      <c r="N37" s="200"/>
      <c r="O37" s="200"/>
      <c r="P37" s="200"/>
    </row>
    <row r="38" spans="2:16" ht="15.6" x14ac:dyDescent="0.3">
      <c r="B38" s="216" t="s">
        <v>131</v>
      </c>
      <c r="C38" s="217">
        <v>8</v>
      </c>
      <c r="D38" s="200"/>
      <c r="E38" s="218" t="s">
        <v>132</v>
      </c>
      <c r="F38" s="218"/>
      <c r="G38" s="218"/>
      <c r="H38" s="200"/>
      <c r="I38" s="200"/>
      <c r="J38" s="200"/>
      <c r="K38" s="200"/>
      <c r="L38" s="200"/>
      <c r="M38" s="200"/>
      <c r="N38" s="200"/>
      <c r="O38" s="200"/>
      <c r="P38" s="200"/>
    </row>
    <row r="39" spans="2:16" ht="15.6" x14ac:dyDescent="0.3">
      <c r="B39" s="216" t="s">
        <v>133</v>
      </c>
      <c r="C39" s="217">
        <v>2</v>
      </c>
      <c r="D39" s="200"/>
      <c r="E39" s="218" t="s">
        <v>134</v>
      </c>
      <c r="F39" s="218"/>
      <c r="G39" s="218"/>
      <c r="H39" s="200"/>
      <c r="I39" s="200"/>
      <c r="J39" s="200"/>
      <c r="K39" s="200"/>
      <c r="L39" s="200"/>
      <c r="M39" s="200"/>
      <c r="N39" s="200"/>
      <c r="O39" s="200"/>
      <c r="P39" s="200"/>
    </row>
    <row r="40" spans="2:16" ht="15.6" x14ac:dyDescent="0.3">
      <c r="B40" s="216" t="s">
        <v>135</v>
      </c>
      <c r="C40" s="217">
        <v>16</v>
      </c>
      <c r="D40" s="200"/>
      <c r="E40" s="218" t="s">
        <v>136</v>
      </c>
      <c r="F40" s="218"/>
      <c r="G40" s="218"/>
      <c r="H40" s="200"/>
      <c r="I40" s="200"/>
      <c r="J40" s="200"/>
      <c r="K40" s="200"/>
      <c r="L40" s="200"/>
      <c r="M40" s="200"/>
      <c r="N40" s="200"/>
      <c r="O40" s="200"/>
      <c r="P40" s="200"/>
    </row>
    <row r="41" spans="2:16" x14ac:dyDescent="0.25">
      <c r="B41" s="200"/>
      <c r="C41" s="200"/>
      <c r="D41" s="200"/>
      <c r="E41" s="200"/>
      <c r="F41" s="200"/>
      <c r="G41" s="200"/>
      <c r="H41" s="200"/>
      <c r="I41" s="200"/>
      <c r="J41" s="200"/>
      <c r="K41" s="200"/>
      <c r="L41" s="200"/>
      <c r="M41" s="200"/>
      <c r="N41" s="200"/>
      <c r="O41" s="200"/>
      <c r="P41" s="200"/>
    </row>
    <row r="42" spans="2:16" x14ac:dyDescent="0.25">
      <c r="B42" s="200"/>
      <c r="C42" s="200"/>
      <c r="D42" s="200"/>
      <c r="E42" s="200"/>
      <c r="F42" s="200"/>
      <c r="G42" s="200"/>
      <c r="H42" s="200"/>
      <c r="I42" s="200"/>
      <c r="J42" s="200"/>
      <c r="K42" s="200"/>
      <c r="L42" s="200"/>
      <c r="M42" s="200"/>
      <c r="N42" s="200"/>
      <c r="O42" s="200"/>
      <c r="P42" s="200"/>
    </row>
  </sheetData>
  <pageMargins left="0.7" right="0.7" top="0.78740157499999996" bottom="0.78740157499999996"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D6A2F-B164-4640-B3FD-A44B80AF34CF}">
  <dimension ref="B1:N42"/>
  <sheetViews>
    <sheetView topLeftCell="B1" zoomScale="130" zoomScaleNormal="130" workbookViewId="0">
      <selection activeCell="E7" sqref="E7"/>
    </sheetView>
  </sheetViews>
  <sheetFormatPr baseColWidth="10" defaultColWidth="12" defaultRowHeight="13.2" x14ac:dyDescent="0.25"/>
  <cols>
    <col min="2" max="2" width="49.5546875" customWidth="1"/>
    <col min="3" max="3" width="16" customWidth="1"/>
    <col min="4" max="4" width="20" customWidth="1"/>
    <col min="6" max="6" width="11" customWidth="1"/>
    <col min="7" max="7" width="9.77734375" bestFit="1" customWidth="1"/>
    <col min="8" max="8" width="17.21875" customWidth="1"/>
    <col min="9" max="11" width="16.44140625" customWidth="1"/>
    <col min="12" max="12" width="14.44140625" customWidth="1"/>
    <col min="13" max="13" width="15.44140625" hidden="1" customWidth="1"/>
  </cols>
  <sheetData>
    <row r="1" spans="2:14" ht="15" x14ac:dyDescent="0.25">
      <c r="B1" s="1"/>
    </row>
    <row r="2" spans="2:14" ht="15" x14ac:dyDescent="0.25">
      <c r="B2" s="2" t="s">
        <v>122</v>
      </c>
      <c r="J2" s="177" t="s">
        <v>166</v>
      </c>
      <c r="K2" s="177" t="s">
        <v>167</v>
      </c>
    </row>
    <row r="3" spans="2:14" x14ac:dyDescent="0.25">
      <c r="J3">
        <v>21.433</v>
      </c>
      <c r="K3">
        <f>J3*8</f>
        <v>171.464</v>
      </c>
    </row>
    <row r="4" spans="2:14" ht="34.049999999999997" customHeight="1" x14ac:dyDescent="0.25">
      <c r="B4" s="24" t="s">
        <v>123</v>
      </c>
      <c r="C4" s="9"/>
      <c r="D4" s="9"/>
      <c r="E4" s="9"/>
      <c r="F4" s="182" t="s">
        <v>163</v>
      </c>
      <c r="G4" s="9"/>
      <c r="H4" s="9"/>
      <c r="I4" s="9"/>
      <c r="J4" s="9"/>
      <c r="K4" s="9"/>
      <c r="L4" s="9"/>
      <c r="M4" s="9"/>
      <c r="N4" s="6"/>
    </row>
    <row r="5" spans="2:14" ht="31.2" x14ac:dyDescent="0.25">
      <c r="B5" s="23" t="s">
        <v>124</v>
      </c>
      <c r="C5" s="23" t="s">
        <v>125</v>
      </c>
      <c r="D5" s="23" t="s">
        <v>126</v>
      </c>
      <c r="E5" s="23" t="s">
        <v>127</v>
      </c>
      <c r="F5" s="181">
        <v>0.15</v>
      </c>
      <c r="G5" s="23" t="s">
        <v>164</v>
      </c>
      <c r="H5" s="23" t="s">
        <v>128</v>
      </c>
      <c r="I5" s="23" t="s">
        <v>56</v>
      </c>
      <c r="J5" s="23" t="s">
        <v>165</v>
      </c>
      <c r="K5" s="23" t="s">
        <v>160</v>
      </c>
      <c r="L5" s="23" t="s">
        <v>168</v>
      </c>
      <c r="M5" s="23" t="s">
        <v>129</v>
      </c>
      <c r="N5" s="6"/>
    </row>
    <row r="6" spans="2:14" ht="15" x14ac:dyDescent="0.25">
      <c r="B6" s="3" t="s">
        <v>130</v>
      </c>
      <c r="C6" s="10">
        <v>3000</v>
      </c>
      <c r="D6" s="11">
        <v>5</v>
      </c>
      <c r="E6" s="12">
        <v>358</v>
      </c>
      <c r="F6" s="176">
        <v>0</v>
      </c>
      <c r="G6" s="176">
        <f>E6-F6</f>
        <v>358</v>
      </c>
      <c r="H6" s="13">
        <v>0</v>
      </c>
      <c r="I6" s="14">
        <f>C6+H6</f>
        <v>3000</v>
      </c>
      <c r="J6" s="14">
        <f>I6*G6/E6</f>
        <v>3000</v>
      </c>
      <c r="K6" s="176">
        <v>174</v>
      </c>
      <c r="L6" s="14">
        <f>J6/K6</f>
        <v>17.241379310344829</v>
      </c>
      <c r="M6" s="15">
        <f>L6/C40</f>
        <v>1.0775862068965518</v>
      </c>
      <c r="N6" s="6"/>
    </row>
    <row r="7" spans="2:14" ht="15" x14ac:dyDescent="0.25">
      <c r="B7" s="4"/>
      <c r="C7" s="16">
        <v>0</v>
      </c>
      <c r="D7" s="17">
        <v>0</v>
      </c>
      <c r="E7" s="18">
        <v>0</v>
      </c>
      <c r="F7" s="20"/>
      <c r="G7" s="20"/>
      <c r="H7" s="19">
        <v>0</v>
      </c>
      <c r="I7" s="20">
        <f t="shared" ref="I7:I34" si="0">C7+H7</f>
        <v>0</v>
      </c>
      <c r="J7" s="20"/>
      <c r="K7" s="20"/>
      <c r="L7" s="20" t="e">
        <f t="shared" ref="L7:L34" si="1">I7/D7</f>
        <v>#DIV/0!</v>
      </c>
      <c r="M7" s="15" t="e">
        <f>L7/C40</f>
        <v>#DIV/0!</v>
      </c>
      <c r="N7" s="6"/>
    </row>
    <row r="8" spans="2:14" ht="15" x14ac:dyDescent="0.25">
      <c r="B8" s="3"/>
      <c r="C8" s="10">
        <v>0</v>
      </c>
      <c r="D8" s="11">
        <v>0</v>
      </c>
      <c r="E8" s="12">
        <v>0</v>
      </c>
      <c r="F8" s="14"/>
      <c r="G8" s="14"/>
      <c r="H8" s="13">
        <v>0</v>
      </c>
      <c r="I8" s="14">
        <f t="shared" si="0"/>
        <v>0</v>
      </c>
      <c r="J8" s="14"/>
      <c r="K8" s="14"/>
      <c r="L8" s="14" t="e">
        <f t="shared" si="1"/>
        <v>#DIV/0!</v>
      </c>
      <c r="M8" s="31" t="e">
        <f>L8/C40</f>
        <v>#DIV/0!</v>
      </c>
      <c r="N8" s="6"/>
    </row>
    <row r="9" spans="2:14" ht="15" x14ac:dyDescent="0.25">
      <c r="B9" s="4"/>
      <c r="C9" s="16">
        <v>0</v>
      </c>
      <c r="D9" s="17">
        <v>0</v>
      </c>
      <c r="E9" s="18">
        <v>0</v>
      </c>
      <c r="F9" s="20"/>
      <c r="G9" s="20"/>
      <c r="H9" s="19">
        <v>0</v>
      </c>
      <c r="I9" s="20">
        <f t="shared" si="0"/>
        <v>0</v>
      </c>
      <c r="J9" s="20"/>
      <c r="K9" s="20"/>
      <c r="L9" s="20" t="e">
        <f t="shared" si="1"/>
        <v>#DIV/0!</v>
      </c>
      <c r="M9" s="31" t="e">
        <f>L9/C40</f>
        <v>#DIV/0!</v>
      </c>
      <c r="N9" s="6"/>
    </row>
    <row r="10" spans="2:14" ht="15" x14ac:dyDescent="0.25">
      <c r="B10" s="3"/>
      <c r="C10" s="10">
        <v>0</v>
      </c>
      <c r="D10" s="11">
        <v>0</v>
      </c>
      <c r="E10" s="12">
        <v>0</v>
      </c>
      <c r="F10" s="14"/>
      <c r="G10" s="14"/>
      <c r="H10" s="13">
        <v>0</v>
      </c>
      <c r="I10" s="14">
        <f t="shared" si="0"/>
        <v>0</v>
      </c>
      <c r="J10" s="14"/>
      <c r="K10" s="14"/>
      <c r="L10" s="14" t="e">
        <f t="shared" si="1"/>
        <v>#DIV/0!</v>
      </c>
      <c r="M10" s="31" t="e">
        <f>L10/C40</f>
        <v>#DIV/0!</v>
      </c>
      <c r="N10" s="6"/>
    </row>
    <row r="11" spans="2:14" ht="15" x14ac:dyDescent="0.25">
      <c r="B11" s="4"/>
      <c r="C11" s="16">
        <v>0</v>
      </c>
      <c r="D11" s="17">
        <v>0</v>
      </c>
      <c r="E11" s="18">
        <v>0</v>
      </c>
      <c r="F11" s="20"/>
      <c r="G11" s="20"/>
      <c r="H11" s="19">
        <v>0</v>
      </c>
      <c r="I11" s="20">
        <f t="shared" si="0"/>
        <v>0</v>
      </c>
      <c r="J11" s="20"/>
      <c r="K11" s="20"/>
      <c r="L11" s="20" t="e">
        <f t="shared" si="1"/>
        <v>#DIV/0!</v>
      </c>
      <c r="M11" s="31" t="e">
        <f>L11/C40</f>
        <v>#DIV/0!</v>
      </c>
      <c r="N11" s="6"/>
    </row>
    <row r="12" spans="2:14" ht="15" x14ac:dyDescent="0.25">
      <c r="B12" s="5"/>
      <c r="C12" s="10">
        <v>0</v>
      </c>
      <c r="D12" s="11">
        <v>0</v>
      </c>
      <c r="E12" s="12">
        <v>0</v>
      </c>
      <c r="F12" s="14"/>
      <c r="G12" s="14"/>
      <c r="H12" s="13">
        <v>0</v>
      </c>
      <c r="I12" s="14">
        <f t="shared" si="0"/>
        <v>0</v>
      </c>
      <c r="J12" s="14"/>
      <c r="K12" s="14"/>
      <c r="L12" s="14" t="e">
        <f t="shared" si="1"/>
        <v>#DIV/0!</v>
      </c>
      <c r="M12" s="31" t="e">
        <f>L12/C40</f>
        <v>#DIV/0!</v>
      </c>
      <c r="N12" s="6"/>
    </row>
    <row r="13" spans="2:14" ht="15" x14ac:dyDescent="0.25">
      <c r="B13" s="4"/>
      <c r="C13" s="16">
        <v>0</v>
      </c>
      <c r="D13" s="17">
        <v>0</v>
      </c>
      <c r="E13" s="18">
        <v>0</v>
      </c>
      <c r="F13" s="20"/>
      <c r="G13" s="20"/>
      <c r="H13" s="19">
        <v>0</v>
      </c>
      <c r="I13" s="20">
        <f t="shared" si="0"/>
        <v>0</v>
      </c>
      <c r="J13" s="20"/>
      <c r="K13" s="20"/>
      <c r="L13" s="20" t="e">
        <f t="shared" si="1"/>
        <v>#DIV/0!</v>
      </c>
      <c r="M13" s="31" t="e">
        <f>L13/C40</f>
        <v>#DIV/0!</v>
      </c>
      <c r="N13" s="6"/>
    </row>
    <row r="14" spans="2:14" ht="15" x14ac:dyDescent="0.25">
      <c r="B14" s="3"/>
      <c r="C14" s="10">
        <v>0</v>
      </c>
      <c r="D14" s="11">
        <v>0</v>
      </c>
      <c r="E14" s="12">
        <v>0</v>
      </c>
      <c r="F14" s="14"/>
      <c r="G14" s="14"/>
      <c r="H14" s="13">
        <v>0</v>
      </c>
      <c r="I14" s="14">
        <f t="shared" si="0"/>
        <v>0</v>
      </c>
      <c r="J14" s="14"/>
      <c r="K14" s="14"/>
      <c r="L14" s="14" t="e">
        <f t="shared" si="1"/>
        <v>#DIV/0!</v>
      </c>
      <c r="M14" s="31" t="e">
        <f>L14/C40</f>
        <v>#DIV/0!</v>
      </c>
      <c r="N14" s="6"/>
    </row>
    <row r="15" spans="2:14" ht="15" x14ac:dyDescent="0.25">
      <c r="B15" s="4"/>
      <c r="C15" s="16">
        <v>0</v>
      </c>
      <c r="D15" s="17">
        <v>0</v>
      </c>
      <c r="E15" s="18">
        <v>0</v>
      </c>
      <c r="F15" s="20"/>
      <c r="G15" s="20"/>
      <c r="H15" s="19">
        <v>0</v>
      </c>
      <c r="I15" s="20">
        <f t="shared" si="0"/>
        <v>0</v>
      </c>
      <c r="J15" s="20"/>
      <c r="K15" s="20"/>
      <c r="L15" s="20" t="e">
        <f t="shared" si="1"/>
        <v>#DIV/0!</v>
      </c>
      <c r="M15" s="31" t="e">
        <f>L15/C40</f>
        <v>#DIV/0!</v>
      </c>
      <c r="N15" s="6"/>
    </row>
    <row r="16" spans="2:14" ht="15" x14ac:dyDescent="0.25">
      <c r="B16" s="3"/>
      <c r="C16" s="10">
        <v>0</v>
      </c>
      <c r="D16" s="11">
        <v>0</v>
      </c>
      <c r="E16" s="12">
        <v>0</v>
      </c>
      <c r="F16" s="14"/>
      <c r="G16" s="14"/>
      <c r="H16" s="13">
        <v>0</v>
      </c>
      <c r="I16" s="14">
        <f t="shared" si="0"/>
        <v>0</v>
      </c>
      <c r="J16" s="14"/>
      <c r="K16" s="14"/>
      <c r="L16" s="14" t="e">
        <f t="shared" si="1"/>
        <v>#DIV/0!</v>
      </c>
      <c r="M16" s="31" t="e">
        <f>L16/C40</f>
        <v>#DIV/0!</v>
      </c>
      <c r="N16" s="6"/>
    </row>
    <row r="17" spans="2:14" ht="15" x14ac:dyDescent="0.25">
      <c r="B17" s="4"/>
      <c r="C17" s="16">
        <v>0</v>
      </c>
      <c r="D17" s="17">
        <v>0</v>
      </c>
      <c r="E17" s="18">
        <v>0</v>
      </c>
      <c r="F17" s="20"/>
      <c r="G17" s="20"/>
      <c r="H17" s="19">
        <v>0</v>
      </c>
      <c r="I17" s="20">
        <f t="shared" si="0"/>
        <v>0</v>
      </c>
      <c r="J17" s="20"/>
      <c r="K17" s="20"/>
      <c r="L17" s="20" t="e">
        <f t="shared" si="1"/>
        <v>#DIV/0!</v>
      </c>
      <c r="M17" s="31" t="e">
        <f>L17/C40</f>
        <v>#DIV/0!</v>
      </c>
      <c r="N17" s="6"/>
    </row>
    <row r="18" spans="2:14" ht="15" x14ac:dyDescent="0.25">
      <c r="B18" s="3"/>
      <c r="C18" s="10">
        <v>0</v>
      </c>
      <c r="D18" s="11">
        <v>0</v>
      </c>
      <c r="E18" s="12">
        <v>0</v>
      </c>
      <c r="F18" s="14"/>
      <c r="G18" s="14"/>
      <c r="H18" s="13">
        <v>0</v>
      </c>
      <c r="I18" s="14">
        <f t="shared" si="0"/>
        <v>0</v>
      </c>
      <c r="J18" s="14"/>
      <c r="K18" s="14"/>
      <c r="L18" s="14" t="e">
        <f t="shared" si="1"/>
        <v>#DIV/0!</v>
      </c>
      <c r="M18" s="31" t="e">
        <f>L18/C40</f>
        <v>#DIV/0!</v>
      </c>
      <c r="N18" s="6"/>
    </row>
    <row r="19" spans="2:14" ht="15" x14ac:dyDescent="0.25">
      <c r="B19" s="4"/>
      <c r="C19" s="16">
        <v>0</v>
      </c>
      <c r="D19" s="17">
        <v>0</v>
      </c>
      <c r="E19" s="18">
        <v>0</v>
      </c>
      <c r="F19" s="20"/>
      <c r="G19" s="20"/>
      <c r="H19" s="19">
        <v>0</v>
      </c>
      <c r="I19" s="20">
        <f t="shared" si="0"/>
        <v>0</v>
      </c>
      <c r="J19" s="20"/>
      <c r="K19" s="20"/>
      <c r="L19" s="20" t="e">
        <f t="shared" si="1"/>
        <v>#DIV/0!</v>
      </c>
      <c r="M19" s="31" t="e">
        <f>L19/C40</f>
        <v>#DIV/0!</v>
      </c>
      <c r="N19" s="6"/>
    </row>
    <row r="20" spans="2:14" ht="15" x14ac:dyDescent="0.25">
      <c r="B20" s="3"/>
      <c r="C20" s="10">
        <v>0</v>
      </c>
      <c r="D20" s="11">
        <v>0</v>
      </c>
      <c r="E20" s="12">
        <v>0</v>
      </c>
      <c r="F20" s="14"/>
      <c r="G20" s="14"/>
      <c r="H20" s="13">
        <v>0</v>
      </c>
      <c r="I20" s="14">
        <f t="shared" si="0"/>
        <v>0</v>
      </c>
      <c r="J20" s="14"/>
      <c r="K20" s="14"/>
      <c r="L20" s="14" t="e">
        <f t="shared" si="1"/>
        <v>#DIV/0!</v>
      </c>
      <c r="M20" s="31" t="e">
        <f>L20/C40</f>
        <v>#DIV/0!</v>
      </c>
      <c r="N20" s="6"/>
    </row>
    <row r="21" spans="2:14" ht="15" x14ac:dyDescent="0.25">
      <c r="B21" s="4"/>
      <c r="C21" s="16">
        <v>0</v>
      </c>
      <c r="D21" s="17">
        <v>0</v>
      </c>
      <c r="E21" s="18">
        <v>0</v>
      </c>
      <c r="F21" s="20"/>
      <c r="G21" s="20"/>
      <c r="H21" s="19">
        <v>0</v>
      </c>
      <c r="I21" s="20">
        <f t="shared" si="0"/>
        <v>0</v>
      </c>
      <c r="J21" s="20"/>
      <c r="K21" s="20"/>
      <c r="L21" s="20" t="e">
        <f t="shared" si="1"/>
        <v>#DIV/0!</v>
      </c>
      <c r="M21" s="31" t="e">
        <f>L21/C40</f>
        <v>#DIV/0!</v>
      </c>
      <c r="N21" s="6"/>
    </row>
    <row r="22" spans="2:14" ht="15" x14ac:dyDescent="0.25">
      <c r="B22" s="3"/>
      <c r="C22" s="10">
        <v>0</v>
      </c>
      <c r="D22" s="11">
        <v>0</v>
      </c>
      <c r="E22" s="12">
        <v>0</v>
      </c>
      <c r="F22" s="14"/>
      <c r="G22" s="14"/>
      <c r="H22" s="13">
        <v>0</v>
      </c>
      <c r="I22" s="14">
        <f t="shared" si="0"/>
        <v>0</v>
      </c>
      <c r="J22" s="14"/>
      <c r="K22" s="14"/>
      <c r="L22" s="14" t="e">
        <f t="shared" si="1"/>
        <v>#DIV/0!</v>
      </c>
      <c r="M22" s="31" t="e">
        <f>L22/C40</f>
        <v>#DIV/0!</v>
      </c>
      <c r="N22" s="6"/>
    </row>
    <row r="23" spans="2:14" ht="15" x14ac:dyDescent="0.25">
      <c r="B23" s="4"/>
      <c r="C23" s="16">
        <v>0</v>
      </c>
      <c r="D23" s="17">
        <v>0</v>
      </c>
      <c r="E23" s="18">
        <v>0</v>
      </c>
      <c r="F23" s="20"/>
      <c r="G23" s="20"/>
      <c r="H23" s="19">
        <v>0</v>
      </c>
      <c r="I23" s="20">
        <f t="shared" si="0"/>
        <v>0</v>
      </c>
      <c r="J23" s="20"/>
      <c r="K23" s="20"/>
      <c r="L23" s="20" t="e">
        <f t="shared" si="1"/>
        <v>#DIV/0!</v>
      </c>
      <c r="M23" s="31" t="e">
        <f>L23/C40</f>
        <v>#DIV/0!</v>
      </c>
      <c r="N23" s="6"/>
    </row>
    <row r="24" spans="2:14" ht="15" x14ac:dyDescent="0.25">
      <c r="B24" s="3"/>
      <c r="C24" s="10">
        <v>0</v>
      </c>
      <c r="D24" s="11">
        <v>0</v>
      </c>
      <c r="E24" s="12">
        <v>0</v>
      </c>
      <c r="F24" s="14"/>
      <c r="G24" s="14"/>
      <c r="H24" s="13">
        <v>0</v>
      </c>
      <c r="I24" s="14">
        <f t="shared" si="0"/>
        <v>0</v>
      </c>
      <c r="J24" s="14"/>
      <c r="K24" s="14"/>
      <c r="L24" s="14" t="e">
        <f t="shared" si="1"/>
        <v>#DIV/0!</v>
      </c>
      <c r="M24" s="31" t="e">
        <f>L24/C40</f>
        <v>#DIV/0!</v>
      </c>
      <c r="N24" s="6"/>
    </row>
    <row r="25" spans="2:14" ht="15" x14ac:dyDescent="0.25">
      <c r="B25" s="4"/>
      <c r="C25" s="16">
        <v>0</v>
      </c>
      <c r="D25" s="17">
        <v>0</v>
      </c>
      <c r="E25" s="18">
        <v>0</v>
      </c>
      <c r="F25" s="20"/>
      <c r="G25" s="20"/>
      <c r="H25" s="19">
        <v>0</v>
      </c>
      <c r="I25" s="20">
        <f t="shared" si="0"/>
        <v>0</v>
      </c>
      <c r="J25" s="20"/>
      <c r="K25" s="20"/>
      <c r="L25" s="20" t="e">
        <f t="shared" si="1"/>
        <v>#DIV/0!</v>
      </c>
      <c r="M25" s="31" t="e">
        <f>L25/C40</f>
        <v>#DIV/0!</v>
      </c>
      <c r="N25" s="6"/>
    </row>
    <row r="26" spans="2:14" ht="15" x14ac:dyDescent="0.25">
      <c r="B26" s="3"/>
      <c r="C26" s="10">
        <v>0</v>
      </c>
      <c r="D26" s="11">
        <v>0</v>
      </c>
      <c r="E26" s="12">
        <v>0</v>
      </c>
      <c r="F26" s="14"/>
      <c r="G26" s="14"/>
      <c r="H26" s="13">
        <v>0</v>
      </c>
      <c r="I26" s="14">
        <f t="shared" si="0"/>
        <v>0</v>
      </c>
      <c r="J26" s="14"/>
      <c r="K26" s="14"/>
      <c r="L26" s="14" t="e">
        <f t="shared" si="1"/>
        <v>#DIV/0!</v>
      </c>
      <c r="M26" s="31" t="e">
        <f>L26/C40</f>
        <v>#DIV/0!</v>
      </c>
      <c r="N26" s="6"/>
    </row>
    <row r="27" spans="2:14" ht="15" x14ac:dyDescent="0.25">
      <c r="B27" s="4"/>
      <c r="C27" s="16">
        <v>0</v>
      </c>
      <c r="D27" s="17">
        <v>0</v>
      </c>
      <c r="E27" s="18">
        <v>0</v>
      </c>
      <c r="F27" s="20"/>
      <c r="G27" s="20"/>
      <c r="H27" s="19">
        <v>0</v>
      </c>
      <c r="I27" s="20">
        <f t="shared" si="0"/>
        <v>0</v>
      </c>
      <c r="J27" s="20"/>
      <c r="K27" s="20"/>
      <c r="L27" s="20" t="e">
        <f t="shared" si="1"/>
        <v>#DIV/0!</v>
      </c>
      <c r="M27" s="31" t="e">
        <f>L27/C40</f>
        <v>#DIV/0!</v>
      </c>
      <c r="N27" s="6"/>
    </row>
    <row r="28" spans="2:14" ht="15" x14ac:dyDescent="0.25">
      <c r="B28" s="3"/>
      <c r="C28" s="10">
        <v>0</v>
      </c>
      <c r="D28" s="11">
        <v>0</v>
      </c>
      <c r="E28" s="12">
        <v>0</v>
      </c>
      <c r="F28" s="14"/>
      <c r="G28" s="14"/>
      <c r="H28" s="13">
        <v>0</v>
      </c>
      <c r="I28" s="14">
        <f t="shared" si="0"/>
        <v>0</v>
      </c>
      <c r="J28" s="14"/>
      <c r="K28" s="14"/>
      <c r="L28" s="14" t="e">
        <f t="shared" si="1"/>
        <v>#DIV/0!</v>
      </c>
      <c r="M28" s="31" t="e">
        <f>L28/C40</f>
        <v>#DIV/0!</v>
      </c>
      <c r="N28" s="6"/>
    </row>
    <row r="29" spans="2:14" ht="15" x14ac:dyDescent="0.25">
      <c r="B29" s="4"/>
      <c r="C29" s="16">
        <v>0</v>
      </c>
      <c r="D29" s="17">
        <v>0</v>
      </c>
      <c r="E29" s="18">
        <v>0</v>
      </c>
      <c r="F29" s="20"/>
      <c r="G29" s="20"/>
      <c r="H29" s="19">
        <v>0</v>
      </c>
      <c r="I29" s="20">
        <f t="shared" si="0"/>
        <v>0</v>
      </c>
      <c r="J29" s="20"/>
      <c r="K29" s="20"/>
      <c r="L29" s="20" t="e">
        <f t="shared" si="1"/>
        <v>#DIV/0!</v>
      </c>
      <c r="M29" s="31" t="e">
        <f>L29/C40</f>
        <v>#DIV/0!</v>
      </c>
      <c r="N29" s="6"/>
    </row>
    <row r="30" spans="2:14" ht="15" x14ac:dyDescent="0.25">
      <c r="B30" s="3"/>
      <c r="C30" s="10">
        <v>0</v>
      </c>
      <c r="D30" s="11">
        <v>0</v>
      </c>
      <c r="E30" s="12">
        <v>0</v>
      </c>
      <c r="F30" s="14"/>
      <c r="G30" s="14"/>
      <c r="H30" s="13">
        <v>0</v>
      </c>
      <c r="I30" s="14">
        <f t="shared" si="0"/>
        <v>0</v>
      </c>
      <c r="J30" s="14"/>
      <c r="K30" s="14"/>
      <c r="L30" s="14" t="e">
        <f t="shared" si="1"/>
        <v>#DIV/0!</v>
      </c>
      <c r="M30" s="31" t="e">
        <f>L30/C40</f>
        <v>#DIV/0!</v>
      </c>
      <c r="N30" s="6"/>
    </row>
    <row r="31" spans="2:14" ht="15" x14ac:dyDescent="0.25">
      <c r="B31" s="4"/>
      <c r="C31" s="16">
        <v>0</v>
      </c>
      <c r="D31" s="17">
        <v>0</v>
      </c>
      <c r="E31" s="18">
        <v>0</v>
      </c>
      <c r="F31" s="20"/>
      <c r="G31" s="20"/>
      <c r="H31" s="19">
        <v>0</v>
      </c>
      <c r="I31" s="20">
        <f t="shared" si="0"/>
        <v>0</v>
      </c>
      <c r="J31" s="20"/>
      <c r="K31" s="20"/>
      <c r="L31" s="20" t="e">
        <f t="shared" si="1"/>
        <v>#DIV/0!</v>
      </c>
      <c r="M31" s="31" t="e">
        <f>L31/C40</f>
        <v>#DIV/0!</v>
      </c>
      <c r="N31" s="6"/>
    </row>
    <row r="32" spans="2:14" ht="15" x14ac:dyDescent="0.25">
      <c r="B32" s="3"/>
      <c r="C32" s="10">
        <v>0</v>
      </c>
      <c r="D32" s="11">
        <v>0</v>
      </c>
      <c r="E32" s="12">
        <v>0</v>
      </c>
      <c r="F32" s="14"/>
      <c r="G32" s="14"/>
      <c r="H32" s="13">
        <v>0</v>
      </c>
      <c r="I32" s="14">
        <f t="shared" si="0"/>
        <v>0</v>
      </c>
      <c r="J32" s="14"/>
      <c r="K32" s="14"/>
      <c r="L32" s="14" t="e">
        <f t="shared" si="1"/>
        <v>#DIV/0!</v>
      </c>
      <c r="M32" s="31" t="e">
        <f>L32/C40</f>
        <v>#DIV/0!</v>
      </c>
      <c r="N32" s="6"/>
    </row>
    <row r="33" spans="2:14" ht="15" x14ac:dyDescent="0.25">
      <c r="B33" s="4"/>
      <c r="C33" s="16">
        <v>0</v>
      </c>
      <c r="D33" s="17">
        <v>0</v>
      </c>
      <c r="E33" s="18">
        <v>0</v>
      </c>
      <c r="F33" s="20"/>
      <c r="G33" s="20"/>
      <c r="H33" s="19">
        <v>0</v>
      </c>
      <c r="I33" s="20">
        <f t="shared" si="0"/>
        <v>0</v>
      </c>
      <c r="J33" s="20"/>
      <c r="K33" s="20"/>
      <c r="L33" s="20" t="e">
        <f t="shared" si="1"/>
        <v>#DIV/0!</v>
      </c>
      <c r="M33" s="31" t="e">
        <f>L33/C40</f>
        <v>#DIV/0!</v>
      </c>
      <c r="N33" s="6"/>
    </row>
    <row r="34" spans="2:14" ht="15" x14ac:dyDescent="0.25">
      <c r="B34" s="3"/>
      <c r="C34" s="10">
        <v>0</v>
      </c>
      <c r="D34" s="11">
        <v>0</v>
      </c>
      <c r="E34" s="12">
        <v>0</v>
      </c>
      <c r="F34" s="14"/>
      <c r="G34" s="14"/>
      <c r="H34" s="13">
        <v>0</v>
      </c>
      <c r="I34" s="14">
        <f t="shared" si="0"/>
        <v>0</v>
      </c>
      <c r="J34" s="14"/>
      <c r="K34" s="14"/>
      <c r="L34" s="14" t="e">
        <f t="shared" si="1"/>
        <v>#DIV/0!</v>
      </c>
      <c r="M34" s="31" t="e">
        <f>L34/C40</f>
        <v>#DIV/0!</v>
      </c>
      <c r="N34" s="6"/>
    </row>
    <row r="35" spans="2:14" x14ac:dyDescent="0.25">
      <c r="B35" s="6"/>
      <c r="C35" s="6"/>
      <c r="D35" s="6"/>
      <c r="E35" s="6"/>
      <c r="F35" s="6"/>
      <c r="G35" s="6"/>
      <c r="H35" s="6"/>
      <c r="I35" s="6"/>
      <c r="J35" s="6"/>
      <c r="K35" s="6"/>
      <c r="L35" s="6"/>
      <c r="M35" s="6"/>
      <c r="N35" s="6"/>
    </row>
    <row r="36" spans="2:14" x14ac:dyDescent="0.25">
      <c r="B36" s="6"/>
      <c r="C36" s="6"/>
      <c r="D36" s="6"/>
      <c r="E36" s="6"/>
      <c r="F36" s="6"/>
      <c r="G36" s="6"/>
      <c r="H36" s="6"/>
      <c r="I36" s="6"/>
      <c r="J36" s="6"/>
      <c r="K36" s="6"/>
      <c r="L36" s="6"/>
      <c r="M36" s="6"/>
      <c r="N36" s="6"/>
    </row>
    <row r="37" spans="2:14" ht="15.6" x14ac:dyDescent="0.25">
      <c r="B37" s="7" t="s">
        <v>159</v>
      </c>
      <c r="C37" s="21"/>
      <c r="D37" s="6"/>
      <c r="E37" s="6"/>
      <c r="F37" s="6"/>
      <c r="G37" s="6"/>
      <c r="H37" s="6"/>
      <c r="I37" s="6"/>
      <c r="J37" s="6"/>
      <c r="K37" s="6"/>
      <c r="L37" s="6"/>
      <c r="M37" s="6"/>
      <c r="N37" s="6"/>
    </row>
    <row r="38" spans="2:14" ht="15.6" x14ac:dyDescent="0.3">
      <c r="B38" s="8" t="s">
        <v>131</v>
      </c>
      <c r="C38" s="22">
        <v>8</v>
      </c>
      <c r="D38" s="6"/>
      <c r="E38" s="32" t="s">
        <v>132</v>
      </c>
      <c r="F38" s="6"/>
      <c r="G38" s="6"/>
      <c r="H38" s="6"/>
      <c r="I38" s="6"/>
      <c r="J38" s="6"/>
      <c r="K38" s="6"/>
      <c r="L38" s="6"/>
      <c r="M38" s="6"/>
      <c r="N38" s="6"/>
    </row>
    <row r="39" spans="2:14" ht="15.6" x14ac:dyDescent="0.3">
      <c r="B39" s="8" t="s">
        <v>133</v>
      </c>
      <c r="C39" s="22">
        <v>2</v>
      </c>
      <c r="D39" s="6"/>
      <c r="E39" s="32" t="s">
        <v>134</v>
      </c>
      <c r="F39" s="6"/>
      <c r="G39" s="6"/>
      <c r="H39" s="6"/>
      <c r="I39" s="6"/>
      <c r="J39" s="6"/>
      <c r="K39" s="6"/>
      <c r="L39" s="6"/>
      <c r="M39" s="6"/>
      <c r="N39" s="6"/>
    </row>
    <row r="40" spans="2:14" ht="15.6" x14ac:dyDescent="0.3">
      <c r="B40" s="8" t="s">
        <v>135</v>
      </c>
      <c r="C40" s="22">
        <v>16</v>
      </c>
      <c r="D40" s="6"/>
      <c r="E40" s="32" t="s">
        <v>136</v>
      </c>
      <c r="F40" s="6"/>
      <c r="G40" s="6"/>
      <c r="H40" s="6"/>
      <c r="I40" s="6"/>
      <c r="J40" s="6"/>
      <c r="K40" s="6"/>
      <c r="L40" s="6"/>
      <c r="M40" s="6"/>
      <c r="N40" s="6"/>
    </row>
    <row r="41" spans="2:14" x14ac:dyDescent="0.25">
      <c r="B41" s="6"/>
      <c r="C41" s="6"/>
      <c r="D41" s="6"/>
      <c r="E41" s="6"/>
      <c r="F41" s="6"/>
      <c r="G41" s="6"/>
      <c r="H41" s="6"/>
      <c r="I41" s="6"/>
      <c r="J41" s="6"/>
      <c r="K41" s="6"/>
      <c r="L41" s="6"/>
      <c r="M41" s="6"/>
      <c r="N41" s="6"/>
    </row>
    <row r="42" spans="2:14" x14ac:dyDescent="0.25">
      <c r="B42" s="6"/>
      <c r="C42" s="6"/>
      <c r="D42" s="6"/>
      <c r="E42" s="6"/>
      <c r="F42" s="6"/>
      <c r="G42" s="6"/>
      <c r="H42" s="6"/>
      <c r="I42" s="6"/>
      <c r="J42" s="6"/>
      <c r="K42" s="6"/>
      <c r="L42" s="6"/>
      <c r="M42" s="6"/>
      <c r="N42" s="6"/>
    </row>
  </sheetData>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3616F-3B91-407C-A827-A72A26D621A3}">
  <dimension ref="B2:R50"/>
  <sheetViews>
    <sheetView topLeftCell="A7" zoomScale="85" zoomScaleNormal="85" workbookViewId="0">
      <selection activeCell="C19" sqref="C19"/>
    </sheetView>
  </sheetViews>
  <sheetFormatPr baseColWidth="10" defaultColWidth="12" defaultRowHeight="14.4" x14ac:dyDescent="0.25"/>
  <cols>
    <col min="1" max="1" width="12" style="430"/>
    <col min="2" max="2" width="5.5546875" style="430" customWidth="1"/>
    <col min="3" max="3" width="42.88671875" style="430" customWidth="1"/>
    <col min="4" max="4" width="22.109375" style="430" bestFit="1" customWidth="1"/>
    <col min="5" max="5" width="22.109375" style="430" customWidth="1"/>
    <col min="6" max="6" width="20" style="430" customWidth="1"/>
    <col min="7" max="7" width="20.33203125" style="430" customWidth="1"/>
    <col min="8" max="8" width="20.21875" style="430" customWidth="1"/>
    <col min="9" max="9" width="22.44140625" style="430" bestFit="1" customWidth="1"/>
    <col min="10" max="10" width="12" style="430"/>
    <col min="11" max="11" width="13.6640625" style="430" bestFit="1" customWidth="1"/>
    <col min="12" max="12" width="9.109375" style="430" bestFit="1" customWidth="1"/>
    <col min="13" max="15" width="16.44140625" style="430" customWidth="1"/>
    <col min="16" max="16" width="14.44140625" style="430" customWidth="1"/>
    <col min="17" max="17" width="15.44140625" style="430" hidden="1" customWidth="1"/>
    <col min="18" max="16384" width="12" style="430"/>
  </cols>
  <sheetData>
    <row r="2" spans="2:18" x14ac:dyDescent="0.25">
      <c r="C2" s="431" t="s">
        <v>122</v>
      </c>
    </row>
    <row r="5" spans="2:18" x14ac:dyDescent="0.25">
      <c r="C5" s="423" t="s">
        <v>259</v>
      </c>
    </row>
    <row r="6" spans="2:18" x14ac:dyDescent="0.25">
      <c r="C6" s="423"/>
      <c r="L6" s="430" t="s">
        <v>266</v>
      </c>
    </row>
    <row r="7" spans="2:18" ht="28.8" x14ac:dyDescent="0.25">
      <c r="C7" s="424" t="s">
        <v>124</v>
      </c>
      <c r="D7" s="424" t="s">
        <v>260</v>
      </c>
      <c r="E7" s="424"/>
      <c r="F7" s="424" t="s">
        <v>128</v>
      </c>
      <c r="G7" s="424" t="s">
        <v>261</v>
      </c>
      <c r="H7" s="425" t="s">
        <v>264</v>
      </c>
      <c r="I7" s="453" t="s">
        <v>269</v>
      </c>
      <c r="K7" s="455" t="s">
        <v>270</v>
      </c>
      <c r="L7" s="428">
        <v>8</v>
      </c>
    </row>
    <row r="8" spans="2:18" s="432" customFormat="1" ht="21" customHeight="1" x14ac:dyDescent="0.25">
      <c r="C8" s="426" t="s">
        <v>263</v>
      </c>
      <c r="D8" s="427">
        <v>3000</v>
      </c>
      <c r="E8" s="427"/>
      <c r="F8" s="427">
        <v>0</v>
      </c>
      <c r="G8" s="427">
        <f>D8+F8</f>
        <v>3000</v>
      </c>
      <c r="H8" s="454">
        <v>385</v>
      </c>
      <c r="I8" s="454">
        <v>5</v>
      </c>
      <c r="K8" s="429">
        <v>21.75</v>
      </c>
      <c r="L8" s="429">
        <f>K8*L7</f>
        <v>174</v>
      </c>
      <c r="M8" s="433" t="s">
        <v>265</v>
      </c>
    </row>
    <row r="10" spans="2:18" x14ac:dyDescent="0.25">
      <c r="C10" s="423" t="s">
        <v>271</v>
      </c>
      <c r="D10" s="457">
        <f>G8/H8</f>
        <v>7.7922077922077921</v>
      </c>
      <c r="E10" s="457"/>
      <c r="M10" s="434"/>
    </row>
    <row r="11" spans="2:18" x14ac:dyDescent="0.25">
      <c r="C11" s="460" t="s">
        <v>118</v>
      </c>
      <c r="D11" s="461">
        <f>D10/L8</f>
        <v>4.4782803403493061E-2</v>
      </c>
      <c r="E11" s="461"/>
      <c r="M11" s="434"/>
    </row>
    <row r="12" spans="2:18" x14ac:dyDescent="0.25">
      <c r="C12" s="458"/>
      <c r="D12" s="459"/>
      <c r="E12" s="459"/>
      <c r="M12" s="434"/>
    </row>
    <row r="13" spans="2:18" x14ac:dyDescent="0.25">
      <c r="M13" s="434"/>
    </row>
    <row r="14" spans="2:18" ht="43.2" x14ac:dyDescent="0.3">
      <c r="B14" s="505" t="s">
        <v>296</v>
      </c>
      <c r="C14" s="447" t="s">
        <v>262</v>
      </c>
      <c r="D14" s="448" t="s">
        <v>127</v>
      </c>
      <c r="E14" s="448" t="s">
        <v>188</v>
      </c>
      <c r="F14" s="448" t="s">
        <v>268</v>
      </c>
      <c r="G14" s="448" t="s">
        <v>272</v>
      </c>
      <c r="H14" s="449" t="s">
        <v>273</v>
      </c>
      <c r="I14"/>
      <c r="J14" s="438"/>
      <c r="K14" s="438"/>
      <c r="L14" s="438"/>
      <c r="Q14" s="437" t="s">
        <v>129</v>
      </c>
      <c r="R14" s="436"/>
    </row>
    <row r="15" spans="2:18" x14ac:dyDescent="0.3">
      <c r="B15" s="506" cm="1">
        <f t="array" ref="B15:B17">_xlfn.SEQUENCE(COUNTA(C15:C42))</f>
        <v>1</v>
      </c>
      <c r="C15" s="438" t="s">
        <v>256</v>
      </c>
      <c r="D15" s="450">
        <v>25</v>
      </c>
      <c r="E15" s="451">
        <f>D15/$H$8</f>
        <v>6.4935064935064929E-2</v>
      </c>
      <c r="F15" s="451">
        <v>1</v>
      </c>
      <c r="G15" s="450">
        <f>Tabelle1[[#This Row],[Auslastung]]*$L$8</f>
        <v>174</v>
      </c>
      <c r="H15" s="452">
        <f>Tabelle1[[#This Row],[qm]]*$D$11*Tabelle1[[#This Row],[Gesamt UE]]</f>
        <v>194.80519480519482</v>
      </c>
      <c r="I15"/>
      <c r="J15" s="456">
        <f>D8/H8</f>
        <v>7.7922077922077921</v>
      </c>
      <c r="K15" s="438" t="s">
        <v>271</v>
      </c>
      <c r="L15" s="438"/>
      <c r="N15" s="435"/>
      <c r="Q15" s="439">
        <f>L15/D48</f>
        <v>0</v>
      </c>
      <c r="R15" s="436"/>
    </row>
    <row r="16" spans="2:18" x14ac:dyDescent="0.3">
      <c r="B16" s="506">
        <v>2</v>
      </c>
      <c r="C16" s="438" t="s">
        <v>257</v>
      </c>
      <c r="D16" s="450">
        <v>15</v>
      </c>
      <c r="E16" s="451">
        <f>D16/$H$8</f>
        <v>3.896103896103896E-2</v>
      </c>
      <c r="F16" s="451">
        <v>1</v>
      </c>
      <c r="G16" s="450">
        <f>Tabelle1[[#This Row],[Auslastung]]*$L$8</f>
        <v>174</v>
      </c>
      <c r="H16" s="452">
        <f>Tabelle1[[#This Row],[qm]]*$D$11*Tabelle1[[#This Row],[Gesamt UE]]</f>
        <v>116.8831168831169</v>
      </c>
      <c r="I16"/>
      <c r="J16" s="456">
        <f>J15/L8</f>
        <v>4.4782803403493061E-2</v>
      </c>
      <c r="K16" s="438" t="s">
        <v>118</v>
      </c>
      <c r="L16" s="438"/>
      <c r="Q16" s="440">
        <f>L16/D48</f>
        <v>0</v>
      </c>
      <c r="R16" s="436"/>
    </row>
    <row r="17" spans="2:18" x14ac:dyDescent="0.3">
      <c r="B17" s="506">
        <v>3</v>
      </c>
      <c r="C17" s="438" t="s">
        <v>258</v>
      </c>
      <c r="D17" s="450">
        <v>20</v>
      </c>
      <c r="E17" s="451">
        <f>D17/$H$8</f>
        <v>5.1948051948051951E-2</v>
      </c>
      <c r="F17" s="451">
        <v>1</v>
      </c>
      <c r="G17" s="450">
        <f>Tabelle1[[#This Row],[Auslastung]]*$L$8</f>
        <v>174</v>
      </c>
      <c r="H17" s="452">
        <f>Tabelle1[[#This Row],[qm]]*$D$11*Tabelle1[[#This Row],[Gesamt UE]]</f>
        <v>155.84415584415584</v>
      </c>
      <c r="I17"/>
      <c r="J17" s="438"/>
      <c r="K17" s="438"/>
      <c r="L17" s="438"/>
      <c r="Q17" s="440">
        <f>L17/D48</f>
        <v>0</v>
      </c>
      <c r="R17" s="436"/>
    </row>
    <row r="18" spans="2:18" x14ac:dyDescent="0.3">
      <c r="B18" s="506"/>
      <c r="C18" s="438"/>
      <c r="D18" s="450"/>
      <c r="E18" s="451">
        <f>D18/$H$8</f>
        <v>0</v>
      </c>
      <c r="F18" s="451">
        <v>1</v>
      </c>
      <c r="G18" s="450">
        <f>Tabelle1[[#This Row],[Auslastung]]*$L$8</f>
        <v>174</v>
      </c>
      <c r="H18" s="452">
        <f>Tabelle1[[#This Row],[qm]]*$D$11*Tabelle1[[#This Row],[Gesamt UE]]</f>
        <v>0</v>
      </c>
      <c r="I18"/>
      <c r="J18" s="456">
        <f>D15*J16</f>
        <v>1.1195700850873265</v>
      </c>
      <c r="K18" s="456">
        <f>J18*L8</f>
        <v>194.80519480519482</v>
      </c>
      <c r="L18" s="438"/>
      <c r="Q18" s="440">
        <f>L18/D48</f>
        <v>0</v>
      </c>
      <c r="R18" s="436"/>
    </row>
    <row r="19" spans="2:18" x14ac:dyDescent="0.3">
      <c r="B19" s="506"/>
      <c r="C19" s="438"/>
      <c r="D19" s="450"/>
      <c r="E19" s="451">
        <f>D19/$H$8</f>
        <v>0</v>
      </c>
      <c r="F19" s="451">
        <v>1</v>
      </c>
      <c r="G19" s="450">
        <f>Tabelle1[[#This Row],[Auslastung]]*$L$8</f>
        <v>174</v>
      </c>
      <c r="H19" s="452">
        <f>Tabelle1[[#This Row],[qm]]*$D$11*Tabelle1[[#This Row],[Gesamt UE]]</f>
        <v>0</v>
      </c>
      <c r="I19"/>
      <c r="J19" s="438"/>
      <c r="K19" s="438"/>
      <c r="L19" s="438"/>
      <c r="Q19" s="440">
        <f>L19/D48</f>
        <v>0</v>
      </c>
      <c r="R19" s="436"/>
    </row>
    <row r="20" spans="2:18" x14ac:dyDescent="0.3">
      <c r="B20" s="506"/>
      <c r="C20" s="438"/>
      <c r="D20" s="450"/>
      <c r="E20" s="451">
        <f>D20/$H$8</f>
        <v>0</v>
      </c>
      <c r="F20" s="451">
        <v>1</v>
      </c>
      <c r="G20" s="450">
        <f>Tabelle1[[#This Row],[Auslastung]]*$L$8</f>
        <v>174</v>
      </c>
      <c r="H20" s="452">
        <f>Tabelle1[[#This Row],[qm]]*$D$11*Tabelle1[[#This Row],[Gesamt UE]]</f>
        <v>0</v>
      </c>
      <c r="I20"/>
      <c r="J20" s="438"/>
      <c r="K20" s="438"/>
      <c r="L20" s="438"/>
      <c r="Q20" s="440">
        <f>L20/D48</f>
        <v>0</v>
      </c>
      <c r="R20" s="436"/>
    </row>
    <row r="21" spans="2:18" x14ac:dyDescent="0.3">
      <c r="B21" s="506"/>
      <c r="C21" s="438"/>
      <c r="D21" s="450"/>
      <c r="E21" s="451">
        <f>D21/$H$8</f>
        <v>0</v>
      </c>
      <c r="F21" s="451">
        <v>1</v>
      </c>
      <c r="G21" s="450">
        <f>Tabelle1[[#This Row],[Auslastung]]*$L$8</f>
        <v>174</v>
      </c>
      <c r="H21" s="452">
        <f>Tabelle1[[#This Row],[qm]]*$D$11*Tabelle1[[#This Row],[Gesamt UE]]</f>
        <v>0</v>
      </c>
      <c r="I21"/>
      <c r="J21" s="438"/>
      <c r="K21" s="438"/>
      <c r="L21" s="438"/>
      <c r="Q21" s="440">
        <f>L21/D48</f>
        <v>0</v>
      </c>
      <c r="R21" s="436"/>
    </row>
    <row r="22" spans="2:18" x14ac:dyDescent="0.3">
      <c r="B22" s="506"/>
      <c r="C22" s="438"/>
      <c r="D22" s="450"/>
      <c r="E22" s="451">
        <f>D22/$H$8</f>
        <v>0</v>
      </c>
      <c r="F22" s="451">
        <v>1</v>
      </c>
      <c r="G22" s="450">
        <f>Tabelle1[[#This Row],[Auslastung]]*$L$8</f>
        <v>174</v>
      </c>
      <c r="H22" s="452">
        <f>Tabelle1[[#This Row],[qm]]*$D$11*Tabelle1[[#This Row],[Gesamt UE]]</f>
        <v>0</v>
      </c>
      <c r="I22"/>
      <c r="J22" s="438"/>
      <c r="K22" s="438"/>
      <c r="L22" s="438"/>
      <c r="Q22" s="440">
        <f>L22/D48</f>
        <v>0</v>
      </c>
      <c r="R22" s="436"/>
    </row>
    <row r="23" spans="2:18" x14ac:dyDescent="0.3">
      <c r="B23" s="506"/>
      <c r="C23" s="438"/>
      <c r="D23" s="450"/>
      <c r="E23" s="451">
        <f>D23/$H$8</f>
        <v>0</v>
      </c>
      <c r="F23" s="451">
        <v>1</v>
      </c>
      <c r="G23" s="450">
        <f>Tabelle1[[#This Row],[Auslastung]]*$L$8</f>
        <v>174</v>
      </c>
      <c r="H23" s="452">
        <f>Tabelle1[[#This Row],[qm]]*$D$11*Tabelle1[[#This Row],[Gesamt UE]]</f>
        <v>0</v>
      </c>
      <c r="I23"/>
      <c r="J23" s="438"/>
      <c r="K23" s="438"/>
      <c r="L23" s="438"/>
      <c r="Q23" s="440">
        <f>L23/D48</f>
        <v>0</v>
      </c>
      <c r="R23" s="436"/>
    </row>
    <row r="24" spans="2:18" x14ac:dyDescent="0.3">
      <c r="B24" s="506"/>
      <c r="C24" s="438"/>
      <c r="D24" s="450"/>
      <c r="E24" s="451">
        <f>D24/$H$8</f>
        <v>0</v>
      </c>
      <c r="F24" s="451">
        <v>1</v>
      </c>
      <c r="G24" s="450">
        <f>Tabelle1[[#This Row],[Auslastung]]*$L$8</f>
        <v>174</v>
      </c>
      <c r="H24" s="452">
        <f>Tabelle1[[#This Row],[qm]]*$D$11*Tabelle1[[#This Row],[Gesamt UE]]</f>
        <v>0</v>
      </c>
      <c r="I24"/>
      <c r="J24" s="438"/>
      <c r="K24" s="438"/>
      <c r="L24" s="438"/>
      <c r="Q24" s="440">
        <f>L24/D48</f>
        <v>0</v>
      </c>
      <c r="R24" s="436"/>
    </row>
    <row r="25" spans="2:18" x14ac:dyDescent="0.3">
      <c r="B25" s="506"/>
      <c r="C25" s="438"/>
      <c r="D25" s="450"/>
      <c r="E25" s="451">
        <f>D25/$H$8</f>
        <v>0</v>
      </c>
      <c r="F25" s="451">
        <v>1</v>
      </c>
      <c r="G25" s="450">
        <f>Tabelle1[[#This Row],[Auslastung]]*$L$8</f>
        <v>174</v>
      </c>
      <c r="H25" s="452">
        <f>Tabelle1[[#This Row],[qm]]*$D$11*Tabelle1[[#This Row],[Gesamt UE]]</f>
        <v>0</v>
      </c>
      <c r="I25"/>
      <c r="J25" s="438"/>
      <c r="K25" s="438"/>
      <c r="L25" s="438"/>
      <c r="Q25" s="440">
        <f>L25/D48</f>
        <v>0</v>
      </c>
      <c r="R25" s="436"/>
    </row>
    <row r="26" spans="2:18" x14ac:dyDescent="0.3">
      <c r="B26" s="506"/>
      <c r="C26" s="438"/>
      <c r="D26" s="450"/>
      <c r="E26" s="451">
        <f>D26/$H$8</f>
        <v>0</v>
      </c>
      <c r="F26" s="451">
        <v>1</v>
      </c>
      <c r="G26" s="450">
        <f>Tabelle1[[#This Row],[Auslastung]]*$L$8</f>
        <v>174</v>
      </c>
      <c r="H26" s="452">
        <f>Tabelle1[[#This Row],[qm]]*$D$11*Tabelle1[[#This Row],[Gesamt UE]]</f>
        <v>0</v>
      </c>
      <c r="I26"/>
      <c r="J26" s="438"/>
      <c r="K26" s="438"/>
      <c r="L26" s="438"/>
      <c r="Q26" s="440">
        <f>L26/D48</f>
        <v>0</v>
      </c>
      <c r="R26" s="436"/>
    </row>
    <row r="27" spans="2:18" x14ac:dyDescent="0.3">
      <c r="B27" s="506"/>
      <c r="C27" s="438"/>
      <c r="D27" s="450"/>
      <c r="E27" s="451">
        <f>D27/$H$8</f>
        <v>0</v>
      </c>
      <c r="F27" s="451">
        <v>1</v>
      </c>
      <c r="G27" s="450">
        <f>Tabelle1[[#This Row],[Auslastung]]*$L$8</f>
        <v>174</v>
      </c>
      <c r="H27" s="452">
        <f>Tabelle1[[#This Row],[qm]]*$D$11*Tabelle1[[#This Row],[Gesamt UE]]</f>
        <v>0</v>
      </c>
      <c r="I27"/>
      <c r="J27" s="438"/>
      <c r="K27" s="438"/>
      <c r="L27" s="438"/>
      <c r="Q27" s="440">
        <f>L27/D48</f>
        <v>0</v>
      </c>
      <c r="R27" s="436"/>
    </row>
    <row r="28" spans="2:18" x14ac:dyDescent="0.3">
      <c r="B28" s="506"/>
      <c r="C28" s="438"/>
      <c r="D28" s="450"/>
      <c r="E28" s="451">
        <f>D28/$H$8</f>
        <v>0</v>
      </c>
      <c r="F28" s="451">
        <v>1</v>
      </c>
      <c r="G28" s="450">
        <f>Tabelle1[[#This Row],[Auslastung]]*$L$8</f>
        <v>174</v>
      </c>
      <c r="H28" s="452">
        <f>Tabelle1[[#This Row],[qm]]*$D$11*Tabelle1[[#This Row],[Gesamt UE]]</f>
        <v>0</v>
      </c>
      <c r="I28"/>
      <c r="J28" s="438"/>
      <c r="K28" s="438"/>
      <c r="L28" s="438"/>
      <c r="Q28" s="440">
        <f>L28/D48</f>
        <v>0</v>
      </c>
      <c r="R28" s="436"/>
    </row>
    <row r="29" spans="2:18" x14ac:dyDescent="0.3">
      <c r="B29" s="506"/>
      <c r="C29" s="438"/>
      <c r="D29" s="450"/>
      <c r="E29" s="451">
        <f>D29/$H$8</f>
        <v>0</v>
      </c>
      <c r="F29" s="451">
        <v>1</v>
      </c>
      <c r="G29" s="450">
        <f>Tabelle1[[#This Row],[Auslastung]]*$L$8</f>
        <v>174</v>
      </c>
      <c r="H29" s="452">
        <f>Tabelle1[[#This Row],[qm]]*$D$11*Tabelle1[[#This Row],[Gesamt UE]]</f>
        <v>0</v>
      </c>
      <c r="I29"/>
      <c r="J29" s="438"/>
      <c r="K29" s="438"/>
      <c r="L29" s="438"/>
      <c r="Q29" s="440">
        <f>L29/D48</f>
        <v>0</v>
      </c>
      <c r="R29" s="436"/>
    </row>
    <row r="30" spans="2:18" x14ac:dyDescent="0.3">
      <c r="B30" s="506"/>
      <c r="C30" s="438"/>
      <c r="D30" s="450"/>
      <c r="E30" s="451">
        <f>D30/$H$8</f>
        <v>0</v>
      </c>
      <c r="F30" s="451">
        <v>1</v>
      </c>
      <c r="G30" s="450">
        <f>Tabelle1[[#This Row],[Auslastung]]*$L$8</f>
        <v>174</v>
      </c>
      <c r="H30" s="452">
        <f>Tabelle1[[#This Row],[qm]]*$D$11*Tabelle1[[#This Row],[Gesamt UE]]</f>
        <v>0</v>
      </c>
      <c r="I30"/>
      <c r="J30" s="438"/>
      <c r="K30" s="438"/>
      <c r="L30" s="438"/>
      <c r="Q30" s="440">
        <f>L30/D48</f>
        <v>0</v>
      </c>
      <c r="R30" s="436"/>
    </row>
    <row r="31" spans="2:18" x14ac:dyDescent="0.3">
      <c r="B31" s="506"/>
      <c r="C31" s="438"/>
      <c r="D31" s="450"/>
      <c r="E31" s="451">
        <f>D31/$H$8</f>
        <v>0</v>
      </c>
      <c r="F31" s="451">
        <v>1</v>
      </c>
      <c r="G31" s="450">
        <f>Tabelle1[[#This Row],[Auslastung]]*$L$8</f>
        <v>174</v>
      </c>
      <c r="H31" s="452">
        <f>Tabelle1[[#This Row],[qm]]*$D$11*Tabelle1[[#This Row],[Gesamt UE]]</f>
        <v>0</v>
      </c>
      <c r="I31"/>
      <c r="J31" s="438"/>
      <c r="K31" s="438"/>
      <c r="L31" s="438"/>
      <c r="Q31" s="440">
        <f>L31/D48</f>
        <v>0</v>
      </c>
      <c r="R31" s="436"/>
    </row>
    <row r="32" spans="2:18" x14ac:dyDescent="0.3">
      <c r="B32" s="506"/>
      <c r="C32" s="438"/>
      <c r="D32" s="450"/>
      <c r="E32" s="451">
        <f>D32/$H$8</f>
        <v>0</v>
      </c>
      <c r="F32" s="451">
        <v>1</v>
      </c>
      <c r="G32" s="450">
        <f>Tabelle1[[#This Row],[Auslastung]]*$L$8</f>
        <v>174</v>
      </c>
      <c r="H32" s="452">
        <f>Tabelle1[[#This Row],[qm]]*$D$11*Tabelle1[[#This Row],[Gesamt UE]]</f>
        <v>0</v>
      </c>
      <c r="I32"/>
      <c r="J32" s="438"/>
      <c r="K32" s="438"/>
      <c r="L32" s="438"/>
      <c r="Q32" s="440">
        <f>L32/D48</f>
        <v>0</v>
      </c>
      <c r="R32" s="436"/>
    </row>
    <row r="33" spans="2:18" x14ac:dyDescent="0.3">
      <c r="B33" s="506"/>
      <c r="C33" s="438"/>
      <c r="D33" s="450"/>
      <c r="E33" s="451">
        <f>D33/$H$8</f>
        <v>0</v>
      </c>
      <c r="F33" s="451">
        <v>1</v>
      </c>
      <c r="G33" s="450">
        <f>Tabelle1[[#This Row],[Auslastung]]*$L$8</f>
        <v>174</v>
      </c>
      <c r="H33" s="452">
        <f>Tabelle1[[#This Row],[qm]]*$D$11*Tabelle1[[#This Row],[Gesamt UE]]</f>
        <v>0</v>
      </c>
      <c r="I33"/>
      <c r="J33" s="438"/>
      <c r="K33" s="438"/>
      <c r="L33" s="438"/>
      <c r="Q33" s="440">
        <f>L33/D48</f>
        <v>0</v>
      </c>
      <c r="R33" s="436"/>
    </row>
    <row r="34" spans="2:18" x14ac:dyDescent="0.3">
      <c r="B34" s="506"/>
      <c r="C34" s="438"/>
      <c r="D34" s="450"/>
      <c r="E34" s="451">
        <f>D34/$H$8</f>
        <v>0</v>
      </c>
      <c r="F34" s="451">
        <v>1</v>
      </c>
      <c r="G34" s="450">
        <f>Tabelle1[[#This Row],[Auslastung]]*$L$8</f>
        <v>174</v>
      </c>
      <c r="H34" s="452">
        <f>Tabelle1[[#This Row],[qm]]*$D$11*Tabelle1[[#This Row],[Gesamt UE]]</f>
        <v>0</v>
      </c>
      <c r="I34"/>
      <c r="J34" s="438"/>
      <c r="K34" s="438"/>
      <c r="L34" s="438"/>
      <c r="Q34" s="440">
        <f>L34/D48</f>
        <v>0</v>
      </c>
      <c r="R34" s="436"/>
    </row>
    <row r="35" spans="2:18" x14ac:dyDescent="0.3">
      <c r="B35" s="506"/>
      <c r="C35" s="438"/>
      <c r="D35" s="450"/>
      <c r="E35" s="451">
        <f>D35/$H$8</f>
        <v>0</v>
      </c>
      <c r="F35" s="451">
        <v>1</v>
      </c>
      <c r="G35" s="450">
        <f>Tabelle1[[#This Row],[Auslastung]]*$L$8</f>
        <v>174</v>
      </c>
      <c r="H35" s="452">
        <f>Tabelle1[[#This Row],[qm]]*$D$11*Tabelle1[[#This Row],[Gesamt UE]]</f>
        <v>0</v>
      </c>
      <c r="I35"/>
      <c r="J35" s="438"/>
      <c r="K35" s="438"/>
      <c r="L35" s="438"/>
      <c r="Q35" s="440">
        <f>L35/D48</f>
        <v>0</v>
      </c>
      <c r="R35" s="436"/>
    </row>
    <row r="36" spans="2:18" x14ac:dyDescent="0.3">
      <c r="B36" s="506"/>
      <c r="C36" s="438"/>
      <c r="D36" s="450"/>
      <c r="E36" s="451">
        <f>D36/$H$8</f>
        <v>0</v>
      </c>
      <c r="F36" s="451">
        <v>1</v>
      </c>
      <c r="G36" s="450">
        <f>Tabelle1[[#This Row],[Auslastung]]*$L$8</f>
        <v>174</v>
      </c>
      <c r="H36" s="452">
        <f>Tabelle1[[#This Row],[qm]]*$D$11*Tabelle1[[#This Row],[Gesamt UE]]</f>
        <v>0</v>
      </c>
      <c r="I36"/>
      <c r="J36" s="438"/>
      <c r="K36" s="438"/>
      <c r="L36" s="438"/>
      <c r="Q36" s="440">
        <f>L36/D48</f>
        <v>0</v>
      </c>
      <c r="R36" s="436"/>
    </row>
    <row r="37" spans="2:18" x14ac:dyDescent="0.3">
      <c r="B37" s="506"/>
      <c r="C37" s="438"/>
      <c r="D37" s="450"/>
      <c r="E37" s="451">
        <f>D37/$H$8</f>
        <v>0</v>
      </c>
      <c r="F37" s="451">
        <v>1</v>
      </c>
      <c r="G37" s="450">
        <f>Tabelle1[[#This Row],[Auslastung]]*$L$8</f>
        <v>174</v>
      </c>
      <c r="H37" s="452">
        <f>Tabelle1[[#This Row],[qm]]*$D$11*Tabelle1[[#This Row],[Gesamt UE]]</f>
        <v>0</v>
      </c>
      <c r="I37"/>
      <c r="J37" s="438"/>
      <c r="K37" s="438"/>
      <c r="L37" s="438"/>
      <c r="Q37" s="440">
        <f>L37/D48</f>
        <v>0</v>
      </c>
      <c r="R37" s="436"/>
    </row>
    <row r="38" spans="2:18" x14ac:dyDescent="0.3">
      <c r="B38" s="506"/>
      <c r="C38" s="438"/>
      <c r="D38" s="450"/>
      <c r="E38" s="451">
        <f>D38/$H$8</f>
        <v>0</v>
      </c>
      <c r="F38" s="451">
        <v>1</v>
      </c>
      <c r="G38" s="450">
        <f>Tabelle1[[#This Row],[Auslastung]]*$L$8</f>
        <v>174</v>
      </c>
      <c r="H38" s="452">
        <f>Tabelle1[[#This Row],[qm]]*$D$11*Tabelle1[[#This Row],[Gesamt UE]]</f>
        <v>0</v>
      </c>
      <c r="I38"/>
      <c r="J38" s="438"/>
      <c r="K38" s="438"/>
      <c r="L38" s="438"/>
      <c r="Q38" s="440">
        <f>L38/D48</f>
        <v>0</v>
      </c>
      <c r="R38" s="436"/>
    </row>
    <row r="39" spans="2:18" x14ac:dyDescent="0.3">
      <c r="B39" s="506"/>
      <c r="C39" s="438"/>
      <c r="D39" s="450"/>
      <c r="E39" s="451">
        <f>D39/$H$8</f>
        <v>0</v>
      </c>
      <c r="F39" s="451">
        <v>1</v>
      </c>
      <c r="G39" s="450">
        <f>Tabelle1[[#This Row],[Auslastung]]*$L$8</f>
        <v>174</v>
      </c>
      <c r="H39" s="452">
        <f>Tabelle1[[#This Row],[qm]]*$D$11*Tabelle1[[#This Row],[Gesamt UE]]</f>
        <v>0</v>
      </c>
      <c r="I39"/>
      <c r="J39" s="438"/>
      <c r="K39" s="438"/>
      <c r="L39" s="438"/>
      <c r="Q39" s="440">
        <f>L39/D48</f>
        <v>0</v>
      </c>
      <c r="R39" s="436"/>
    </row>
    <row r="40" spans="2:18" x14ac:dyDescent="0.3">
      <c r="B40" s="506"/>
      <c r="C40" s="438"/>
      <c r="D40" s="450"/>
      <c r="E40" s="451">
        <f>D40/$H$8</f>
        <v>0</v>
      </c>
      <c r="F40" s="451">
        <v>1</v>
      </c>
      <c r="G40" s="450">
        <f>Tabelle1[[#This Row],[Auslastung]]*$L$8</f>
        <v>174</v>
      </c>
      <c r="H40" s="452">
        <f>Tabelle1[[#This Row],[qm]]*$D$11*Tabelle1[[#This Row],[Gesamt UE]]</f>
        <v>0</v>
      </c>
      <c r="I40"/>
      <c r="J40" s="438"/>
      <c r="K40" s="438"/>
      <c r="L40" s="438"/>
      <c r="Q40" s="440">
        <f>L40/D48</f>
        <v>0</v>
      </c>
      <c r="R40" s="436"/>
    </row>
    <row r="41" spans="2:18" x14ac:dyDescent="0.3">
      <c r="B41" s="506"/>
      <c r="C41" s="438"/>
      <c r="D41" s="450"/>
      <c r="E41" s="451">
        <f>D41/$H$8</f>
        <v>0</v>
      </c>
      <c r="F41" s="451">
        <v>1</v>
      </c>
      <c r="G41" s="450">
        <f>Tabelle1[[#This Row],[Auslastung]]*$L$8</f>
        <v>174</v>
      </c>
      <c r="H41" s="452">
        <f>Tabelle1[[#This Row],[qm]]*$D$11*Tabelle1[[#This Row],[Gesamt UE]]</f>
        <v>0</v>
      </c>
      <c r="I41"/>
      <c r="J41" s="438"/>
      <c r="K41" s="438"/>
      <c r="L41" s="438"/>
      <c r="Q41" s="440">
        <f>L41/D48</f>
        <v>0</v>
      </c>
      <c r="R41" s="436"/>
    </row>
    <row r="42" spans="2:18" x14ac:dyDescent="0.3">
      <c r="B42" s="506"/>
      <c r="C42" s="438"/>
      <c r="D42" s="450"/>
      <c r="E42" s="451">
        <f>D42/$H$8</f>
        <v>0</v>
      </c>
      <c r="F42" s="451">
        <v>1</v>
      </c>
      <c r="G42" s="450">
        <f>Tabelle1[[#This Row],[Auslastung]]*$L$8</f>
        <v>174</v>
      </c>
      <c r="H42" s="452">
        <f>Tabelle1[[#This Row],[qm]]*$D$11*Tabelle1[[#This Row],[Gesamt UE]]</f>
        <v>0</v>
      </c>
      <c r="I42"/>
      <c r="J42" s="438"/>
      <c r="K42" s="438"/>
      <c r="L42" s="438"/>
      <c r="Q42" s="440">
        <f>L42/D48</f>
        <v>0</v>
      </c>
      <c r="R42" s="436"/>
    </row>
    <row r="43" spans="2:18" x14ac:dyDescent="0.3">
      <c r="B43" s="506"/>
      <c r="C43" s="436"/>
      <c r="D43" s="446"/>
      <c r="E43" s="451"/>
      <c r="F43" s="451"/>
      <c r="G43" s="463"/>
      <c r="H43" s="464">
        <f>SUM(Tabelle1[Gesamt-
raumkosten pro Monat])</f>
        <v>467.53246753246754</v>
      </c>
      <c r="I43" s="436"/>
      <c r="J43" s="436"/>
      <c r="K43" s="436"/>
      <c r="L43" s="436"/>
      <c r="M43" s="436"/>
      <c r="N43" s="436"/>
      <c r="O43" s="436"/>
      <c r="P43" s="436"/>
      <c r="Q43" s="436"/>
      <c r="R43" s="436"/>
    </row>
    <row r="44" spans="2:18" x14ac:dyDescent="0.3">
      <c r="C44" s="436"/>
      <c r="D44" s="436"/>
      <c r="E44" s="436"/>
      <c r="F44" s="436"/>
      <c r="G44" s="436"/>
      <c r="H44" s="436"/>
      <c r="I44" s="436"/>
      <c r="J44" s="436"/>
      <c r="K44" s="436"/>
      <c r="L44" s="436"/>
      <c r="M44" s="436"/>
      <c r="N44" s="436"/>
      <c r="O44" s="436"/>
      <c r="P44" s="436"/>
      <c r="Q44" s="436"/>
      <c r="R44" s="436"/>
    </row>
    <row r="45" spans="2:18" x14ac:dyDescent="0.3">
      <c r="C45" s="441" t="s">
        <v>267</v>
      </c>
      <c r="D45" s="442"/>
      <c r="E45" s="442"/>
      <c r="F45" s="436"/>
      <c r="G45" s="436"/>
      <c r="H45" s="436"/>
      <c r="I45" s="436"/>
      <c r="J45" s="436"/>
      <c r="K45" s="436"/>
      <c r="L45" s="436"/>
      <c r="M45" s="436"/>
      <c r="N45" s="436"/>
      <c r="O45" s="436"/>
      <c r="P45" s="436"/>
      <c r="Q45" s="436"/>
      <c r="R45" s="436"/>
    </row>
    <row r="46" spans="2:18" x14ac:dyDescent="0.3">
      <c r="C46" s="443" t="s">
        <v>131</v>
      </c>
      <c r="D46" s="444">
        <v>21.74</v>
      </c>
      <c r="E46" s="462"/>
      <c r="F46" s="436"/>
      <c r="G46" s="445" t="s">
        <v>132</v>
      </c>
      <c r="H46" s="445"/>
      <c r="I46" s="445"/>
      <c r="J46" s="445"/>
      <c r="K46" s="436"/>
      <c r="L46" s="436"/>
      <c r="M46" s="436"/>
      <c r="N46" s="436"/>
      <c r="O46" s="436"/>
      <c r="P46" s="436"/>
      <c r="Q46" s="436"/>
      <c r="R46" s="436"/>
    </row>
    <row r="47" spans="2:18" x14ac:dyDescent="0.3">
      <c r="C47" s="443" t="s">
        <v>133</v>
      </c>
      <c r="D47" s="444">
        <v>8</v>
      </c>
      <c r="E47" s="462"/>
      <c r="F47" s="436"/>
      <c r="G47" s="445" t="s">
        <v>134</v>
      </c>
      <c r="H47" s="445"/>
      <c r="I47" s="445"/>
      <c r="J47" s="445"/>
      <c r="K47" s="436"/>
      <c r="L47" s="436"/>
      <c r="M47" s="436"/>
      <c r="N47" s="436"/>
      <c r="O47" s="436"/>
      <c r="P47" s="436"/>
      <c r="Q47" s="436"/>
      <c r="R47" s="436"/>
    </row>
    <row r="48" spans="2:18" x14ac:dyDescent="0.3">
      <c r="C48" s="443" t="s">
        <v>135</v>
      </c>
      <c r="D48" s="444">
        <f>ROUNDUP(D46*D47,0)</f>
        <v>174</v>
      </c>
      <c r="E48" s="462"/>
      <c r="F48" s="436"/>
      <c r="G48" s="445" t="s">
        <v>136</v>
      </c>
      <c r="H48" s="445"/>
      <c r="I48" s="445"/>
      <c r="J48" s="445"/>
      <c r="K48" s="436"/>
      <c r="L48" s="436"/>
      <c r="M48" s="436"/>
      <c r="N48" s="436"/>
      <c r="O48" s="436"/>
      <c r="P48" s="436"/>
      <c r="Q48" s="436"/>
      <c r="R48" s="436"/>
    </row>
    <row r="49" spans="3:18" x14ac:dyDescent="0.3">
      <c r="C49" s="436"/>
      <c r="D49" s="436"/>
      <c r="E49" s="436"/>
      <c r="F49" s="436"/>
      <c r="G49" s="436"/>
      <c r="H49" s="436"/>
      <c r="I49" s="436"/>
      <c r="J49" s="436"/>
      <c r="K49" s="436"/>
      <c r="L49" s="436"/>
      <c r="M49" s="436"/>
      <c r="N49" s="436"/>
      <c r="O49" s="436"/>
      <c r="P49" s="436"/>
      <c r="Q49" s="436"/>
      <c r="R49" s="436"/>
    </row>
    <row r="50" spans="3:18" x14ac:dyDescent="0.3">
      <c r="C50" s="436"/>
      <c r="D50" s="436"/>
      <c r="E50" s="436"/>
      <c r="F50" s="436"/>
      <c r="G50" s="436"/>
      <c r="H50" s="436"/>
      <c r="I50" s="436"/>
      <c r="J50" s="436"/>
      <c r="K50" s="436"/>
      <c r="L50" s="436"/>
      <c r="M50" s="436"/>
      <c r="N50" s="436"/>
      <c r="O50" s="436"/>
      <c r="P50" s="436"/>
      <c r="Q50" s="436"/>
      <c r="R50" s="436"/>
    </row>
  </sheetData>
  <phoneticPr fontId="68" type="noConversion"/>
  <pageMargins left="0.7" right="0.7" top="0.78740157499999996" bottom="0.78740157499999996"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4D9A7-71B7-9B46-A0B2-DD6CF51DB2BA}">
  <dimension ref="B2:N52"/>
  <sheetViews>
    <sheetView zoomScale="130" zoomScaleNormal="130" workbookViewId="0">
      <selection activeCell="C5" sqref="C5"/>
    </sheetView>
  </sheetViews>
  <sheetFormatPr baseColWidth="10" defaultColWidth="12" defaultRowHeight="13.8" x14ac:dyDescent="0.25"/>
  <cols>
    <col min="1" max="1" width="12" style="190"/>
    <col min="2" max="2" width="4.6640625" style="190" bestFit="1" customWidth="1"/>
    <col min="3" max="3" width="65.44140625" style="190" customWidth="1"/>
    <col min="4" max="4" width="17" style="190" customWidth="1"/>
    <col min="5" max="5" width="11.88671875" style="190" customWidth="1"/>
    <col min="6" max="6" width="11.21875" style="190" customWidth="1"/>
    <col min="7" max="7" width="11.6640625" style="190" bestFit="1" customWidth="1"/>
    <col min="8" max="9" width="11" style="190" bestFit="1" customWidth="1"/>
    <col min="10" max="11" width="9.109375" style="190" customWidth="1"/>
    <col min="12" max="12" width="14.77734375" style="190" customWidth="1"/>
    <col min="13" max="13" width="126.5546875" style="190" bestFit="1" customWidth="1"/>
    <col min="14" max="16384" width="12" style="190"/>
  </cols>
  <sheetData>
    <row r="2" spans="2:14" ht="15.6" x14ac:dyDescent="0.25">
      <c r="C2" s="381" t="s">
        <v>137</v>
      </c>
    </row>
    <row r="3" spans="2:14" ht="15.6" x14ac:dyDescent="0.25">
      <c r="C3" s="381" t="s">
        <v>138</v>
      </c>
      <c r="L3" s="190" t="s">
        <v>294</v>
      </c>
    </row>
    <row r="4" spans="2:14" x14ac:dyDescent="0.25">
      <c r="L4" s="492" t="s">
        <v>194</v>
      </c>
      <c r="M4" s="492">
        <f>'1. Personalkosten Feste MA'!F11</f>
        <v>174</v>
      </c>
    </row>
    <row r="5" spans="2:14" ht="18" x14ac:dyDescent="0.25">
      <c r="C5" s="382" t="s">
        <v>139</v>
      </c>
      <c r="L5" s="493">
        <f>Kalkulation!J111</f>
        <v>6.2330000000000005</v>
      </c>
      <c r="M5" s="492" t="s">
        <v>282</v>
      </c>
    </row>
    <row r="6" spans="2:14" x14ac:dyDescent="0.25">
      <c r="L6" s="494" t="s">
        <v>275</v>
      </c>
      <c r="M6" s="492">
        <f>Kalkulation!I19</f>
        <v>12</v>
      </c>
    </row>
    <row r="7" spans="2:14" x14ac:dyDescent="0.25">
      <c r="L7" s="494" t="s">
        <v>276</v>
      </c>
      <c r="M7" s="492" cm="1">
        <f t="array" ref="M7:N7">Kalkulation!G15:H15</f>
        <v>200</v>
      </c>
      <c r="N7" s="190">
        <v>0</v>
      </c>
    </row>
    <row r="8" spans="2:14" x14ac:dyDescent="0.25">
      <c r="L8" s="494" t="s">
        <v>285</v>
      </c>
      <c r="M8" s="492">
        <v>6</v>
      </c>
    </row>
    <row r="9" spans="2:14" x14ac:dyDescent="0.25">
      <c r="L9" s="465"/>
    </row>
    <row r="10" spans="2:14" x14ac:dyDescent="0.3">
      <c r="C10" s="466" t="s">
        <v>140</v>
      </c>
      <c r="D10" s="467"/>
      <c r="E10" s="467"/>
      <c r="F10" s="468" t="s">
        <v>105</v>
      </c>
      <c r="G10" s="469" t="s">
        <v>280</v>
      </c>
      <c r="H10" s="469"/>
      <c r="I10" s="469"/>
      <c r="J10" s="468"/>
      <c r="K10" s="468"/>
      <c r="L10" s="470"/>
      <c r="M10" s="471"/>
    </row>
    <row r="11" spans="2:14" s="508" customFormat="1" ht="41.4" x14ac:dyDescent="0.25">
      <c r="B11" s="509" t="s">
        <v>296</v>
      </c>
      <c r="C11" s="509" t="s">
        <v>277</v>
      </c>
      <c r="D11" s="507"/>
      <c r="E11" s="507" t="s">
        <v>287</v>
      </c>
      <c r="F11" s="510" t="s">
        <v>284</v>
      </c>
      <c r="G11" s="510" t="s">
        <v>278</v>
      </c>
      <c r="H11" s="510" t="s">
        <v>279</v>
      </c>
      <c r="I11" s="507" t="s">
        <v>274</v>
      </c>
      <c r="J11" s="507" t="s">
        <v>281</v>
      </c>
      <c r="K11" s="507" t="s">
        <v>105</v>
      </c>
      <c r="L11" s="511" t="s">
        <v>283</v>
      </c>
      <c r="M11" s="512" t="s">
        <v>141</v>
      </c>
    </row>
    <row r="12" spans="2:14" x14ac:dyDescent="0.3">
      <c r="B12" s="399" cm="1">
        <f t="array" ref="B12:B28">_xlfn.SEQUENCE(COUNTA(C12:C48))</f>
        <v>1</v>
      </c>
      <c r="C12" s="472" t="s">
        <v>154</v>
      </c>
      <c r="D12" s="473">
        <v>100</v>
      </c>
      <c r="E12" s="496" t="s">
        <v>288</v>
      </c>
      <c r="F12" s="497">
        <f>IF(E12="Gesamt",1,IF(E12="MN",$M$8,0))</f>
        <v>1</v>
      </c>
      <c r="G12" s="498">
        <v>0.5</v>
      </c>
      <c r="H12" s="499">
        <f>D12*G12</f>
        <v>50</v>
      </c>
      <c r="I12" s="500">
        <f>H12/$M$6</f>
        <v>4.166666666666667</v>
      </c>
      <c r="J12" s="500">
        <f>I12/$M$4</f>
        <v>2.3946360153256706E-2</v>
      </c>
      <c r="K12" s="501">
        <v>1</v>
      </c>
      <c r="L12" s="474">
        <f>J12*$M$7*$M$6/K12</f>
        <v>57.471264367816097</v>
      </c>
      <c r="M12" s="475"/>
    </row>
    <row r="13" spans="2:14" x14ac:dyDescent="0.3">
      <c r="B13" s="399">
        <v>2</v>
      </c>
      <c r="C13" s="472" t="s">
        <v>155</v>
      </c>
      <c r="D13" s="473">
        <v>22</v>
      </c>
      <c r="E13" s="496" t="s">
        <v>288</v>
      </c>
      <c r="F13" s="497">
        <f>IF(E13="Gesamt",1,IF(E13="MN",$M$8,0))</f>
        <v>1</v>
      </c>
      <c r="G13" s="498">
        <v>1</v>
      </c>
      <c r="H13" s="499">
        <f t="shared" ref="H13:H27" si="0">D13*G13</f>
        <v>22</v>
      </c>
      <c r="I13" s="500">
        <f>H13/$M$6</f>
        <v>1.8333333333333333</v>
      </c>
      <c r="J13" s="500">
        <f>I13/$M$4</f>
        <v>1.0536398467432951E-2</v>
      </c>
      <c r="K13" s="501">
        <v>1</v>
      </c>
      <c r="L13" s="474">
        <f>J13*$M$7*$M$6/K13</f>
        <v>25.287356321839081</v>
      </c>
      <c r="M13" s="476"/>
    </row>
    <row r="14" spans="2:14" x14ac:dyDescent="0.3">
      <c r="B14" s="399">
        <v>3</v>
      </c>
      <c r="C14" s="472" t="s">
        <v>156</v>
      </c>
      <c r="D14" s="473">
        <v>90</v>
      </c>
      <c r="E14" s="496" t="s">
        <v>288</v>
      </c>
      <c r="F14" s="497">
        <f>IF(E14="Gesamt",1,IF(E14="MN",$M$8,0))</f>
        <v>1</v>
      </c>
      <c r="G14" s="498">
        <v>0.5</v>
      </c>
      <c r="H14" s="499">
        <f t="shared" si="0"/>
        <v>45</v>
      </c>
      <c r="I14" s="500">
        <f>H14/$M$6</f>
        <v>3.75</v>
      </c>
      <c r="J14" s="500">
        <f>I14/$M$4</f>
        <v>2.1551724137931036E-2</v>
      </c>
      <c r="K14" s="501">
        <v>1</v>
      </c>
      <c r="L14" s="474">
        <f>J14*$M$7*$M$6/K14</f>
        <v>51.724137931034491</v>
      </c>
      <c r="M14" s="476"/>
    </row>
    <row r="15" spans="2:14" x14ac:dyDescent="0.3">
      <c r="B15" s="399">
        <v>4</v>
      </c>
      <c r="C15" s="472" t="s">
        <v>290</v>
      </c>
      <c r="D15" s="473">
        <v>40</v>
      </c>
      <c r="E15" s="496" t="s">
        <v>288</v>
      </c>
      <c r="F15" s="497">
        <f>IF(E15="Gesamt",1,IF(E15="MN",$M$8,0))</f>
        <v>1</v>
      </c>
      <c r="G15" s="498">
        <v>0.5</v>
      </c>
      <c r="H15" s="499">
        <f t="shared" si="0"/>
        <v>20</v>
      </c>
      <c r="I15" s="500">
        <f>H15/$M$6</f>
        <v>1.6666666666666667</v>
      </c>
      <c r="J15" s="500">
        <f>I15/$M$4</f>
        <v>9.578544061302683E-3</v>
      </c>
      <c r="K15" s="501">
        <v>1</v>
      </c>
      <c r="L15" s="474">
        <f>J15*$M$7*$M$6/K15</f>
        <v>22.988505747126439</v>
      </c>
      <c r="M15" s="476"/>
    </row>
    <row r="16" spans="2:14" x14ac:dyDescent="0.3">
      <c r="B16" s="399">
        <v>5</v>
      </c>
      <c r="C16" s="472" t="s">
        <v>157</v>
      </c>
      <c r="D16" s="473">
        <v>45</v>
      </c>
      <c r="E16" s="496" t="s">
        <v>288</v>
      </c>
      <c r="F16" s="497">
        <f>IF(E16="Gesamt",1,IF(E16="MN",$M$8,0))</f>
        <v>1</v>
      </c>
      <c r="G16" s="498">
        <v>0.5</v>
      </c>
      <c r="H16" s="499">
        <f t="shared" si="0"/>
        <v>22.5</v>
      </c>
      <c r="I16" s="500">
        <f>H16/$M$6</f>
        <v>1.875</v>
      </c>
      <c r="J16" s="500">
        <f>I16/$M$4</f>
        <v>1.0775862068965518E-2</v>
      </c>
      <c r="K16" s="501">
        <v>1</v>
      </c>
      <c r="L16" s="474">
        <f>J16*$M$7*$M$6/K16</f>
        <v>25.862068965517246</v>
      </c>
      <c r="M16" s="476"/>
    </row>
    <row r="17" spans="2:13" x14ac:dyDescent="0.3">
      <c r="B17" s="399">
        <v>6</v>
      </c>
      <c r="C17" s="472" t="s">
        <v>158</v>
      </c>
      <c r="D17" s="473">
        <v>90</v>
      </c>
      <c r="E17" s="496" t="s">
        <v>289</v>
      </c>
      <c r="F17" s="497">
        <f>IF(E17="Gesamt",1,IF(E17="MN",$M$8,0))</f>
        <v>6</v>
      </c>
      <c r="G17" s="498">
        <v>0.5</v>
      </c>
      <c r="H17" s="499">
        <f t="shared" si="0"/>
        <v>45</v>
      </c>
      <c r="I17" s="500">
        <f>H17/$M$6</f>
        <v>3.75</v>
      </c>
      <c r="J17" s="500">
        <f>I17/$M$4</f>
        <v>2.1551724137931036E-2</v>
      </c>
      <c r="K17" s="501">
        <v>1</v>
      </c>
      <c r="L17" s="474">
        <f>J17*$M$7*$M$6/K17</f>
        <v>51.724137931034491</v>
      </c>
      <c r="M17" s="476"/>
    </row>
    <row r="18" spans="2:13" x14ac:dyDescent="0.3">
      <c r="B18" s="399">
        <v>7</v>
      </c>
      <c r="C18" s="472" t="s">
        <v>293</v>
      </c>
      <c r="D18" s="473">
        <v>1000</v>
      </c>
      <c r="E18" s="496" t="s">
        <v>289</v>
      </c>
      <c r="F18" s="497">
        <f>IF(E18="Gesamt",1,IF(E18="MN",$M$8,0))</f>
        <v>6</v>
      </c>
      <c r="G18" s="498">
        <v>0.5</v>
      </c>
      <c r="H18" s="499">
        <f t="shared" si="0"/>
        <v>500</v>
      </c>
      <c r="I18" s="500">
        <f>H18/$M$6</f>
        <v>41.666666666666664</v>
      </c>
      <c r="J18" s="500">
        <f>I18/$M$4</f>
        <v>0.23946360153256704</v>
      </c>
      <c r="K18" s="501">
        <v>1</v>
      </c>
      <c r="L18" s="474">
        <f>J18*$M$7*$M$6/K18</f>
        <v>574.71264367816093</v>
      </c>
      <c r="M18" s="476"/>
    </row>
    <row r="19" spans="2:13" x14ac:dyDescent="0.3">
      <c r="B19" s="399">
        <v>8</v>
      </c>
      <c r="C19" s="472" t="s">
        <v>190</v>
      </c>
      <c r="D19" s="473">
        <v>2704</v>
      </c>
      <c r="E19" s="496" t="s">
        <v>289</v>
      </c>
      <c r="F19" s="497">
        <f>IF(E19="Gesamt",1,IF(E19="MN",$M$8,0))</f>
        <v>6</v>
      </c>
      <c r="G19" s="498">
        <v>0.25</v>
      </c>
      <c r="H19" s="499">
        <f t="shared" si="0"/>
        <v>676</v>
      </c>
      <c r="I19" s="500">
        <f>H19/$M$6</f>
        <v>56.333333333333336</v>
      </c>
      <c r="J19" s="500">
        <f>I19/$M$4</f>
        <v>0.32375478927203066</v>
      </c>
      <c r="K19" s="501">
        <v>1</v>
      </c>
      <c r="L19" s="474">
        <f>J19*$M$7*$M$6/K19</f>
        <v>777.01149425287372</v>
      </c>
      <c r="M19" s="476"/>
    </row>
    <row r="20" spans="2:13" x14ac:dyDescent="0.3">
      <c r="B20" s="399">
        <v>9</v>
      </c>
      <c r="C20" s="472" t="s">
        <v>189</v>
      </c>
      <c r="D20" s="473">
        <v>325</v>
      </c>
      <c r="E20" s="496" t="s">
        <v>289</v>
      </c>
      <c r="F20" s="497">
        <f>IF(E20="Gesamt",1,IF(E20="MN",$M$8,0))</f>
        <v>6</v>
      </c>
      <c r="G20" s="498">
        <v>0.5</v>
      </c>
      <c r="H20" s="499">
        <f t="shared" si="0"/>
        <v>162.5</v>
      </c>
      <c r="I20" s="500">
        <f>H20/$M$6</f>
        <v>13.541666666666666</v>
      </c>
      <c r="J20" s="500">
        <f>I20/$M$4</f>
        <v>7.7825670498084282E-2</v>
      </c>
      <c r="K20" s="501">
        <v>1</v>
      </c>
      <c r="L20" s="474">
        <f>J20*$M$7*$M$6/K20</f>
        <v>186.78160919540227</v>
      </c>
      <c r="M20" s="477"/>
    </row>
    <row r="21" spans="2:13" x14ac:dyDescent="0.3">
      <c r="B21" s="399">
        <v>10</v>
      </c>
      <c r="C21" s="472" t="s">
        <v>286</v>
      </c>
      <c r="D21" s="473">
        <v>80</v>
      </c>
      <c r="E21" s="496" t="s">
        <v>288</v>
      </c>
      <c r="F21" s="497">
        <f>IF(E21="Gesamt",1,IF(E21="MN",$M$8,0))</f>
        <v>1</v>
      </c>
      <c r="G21" s="498">
        <v>0.5</v>
      </c>
      <c r="H21" s="499">
        <f t="shared" si="0"/>
        <v>40</v>
      </c>
      <c r="I21" s="500">
        <f>H21/$M$6</f>
        <v>3.3333333333333335</v>
      </c>
      <c r="J21" s="500">
        <f>I21/$M$4</f>
        <v>1.9157088122605366E-2</v>
      </c>
      <c r="K21" s="501">
        <v>1</v>
      </c>
      <c r="L21" s="474">
        <f>J21*$M$7*$M$6/K21</f>
        <v>45.977011494252878</v>
      </c>
      <c r="M21" s="476"/>
    </row>
    <row r="22" spans="2:13" x14ac:dyDescent="0.3">
      <c r="B22" s="399">
        <v>11</v>
      </c>
      <c r="C22" s="472" t="s">
        <v>178</v>
      </c>
      <c r="D22" s="473">
        <v>39</v>
      </c>
      <c r="E22" s="496" t="s">
        <v>288</v>
      </c>
      <c r="F22" s="497">
        <f>IF(E22="Gesamt",1,IF(E22="MN",$M$8,0))</f>
        <v>1</v>
      </c>
      <c r="G22" s="498">
        <v>0.5</v>
      </c>
      <c r="H22" s="499">
        <f t="shared" si="0"/>
        <v>19.5</v>
      </c>
      <c r="I22" s="500">
        <f>H22/$M$6</f>
        <v>1.625</v>
      </c>
      <c r="J22" s="500">
        <f>I22/$M$4</f>
        <v>9.3390804597701157E-3</v>
      </c>
      <c r="K22" s="501">
        <v>1</v>
      </c>
      <c r="L22" s="474">
        <f>J22*$M$7*$M$6/K22</f>
        <v>22.413793103448278</v>
      </c>
      <c r="M22" s="476"/>
    </row>
    <row r="23" spans="2:13" x14ac:dyDescent="0.3">
      <c r="B23" s="399">
        <v>12</v>
      </c>
      <c r="C23" s="472" t="s">
        <v>291</v>
      </c>
      <c r="D23" s="478"/>
      <c r="E23" s="496" t="s">
        <v>288</v>
      </c>
      <c r="F23" s="497">
        <f>IF(E23="Gesamt",1,IF(E23="MN",$M$8,0))</f>
        <v>1</v>
      </c>
      <c r="G23" s="498">
        <v>0.5</v>
      </c>
      <c r="H23" s="499">
        <f t="shared" si="0"/>
        <v>0</v>
      </c>
      <c r="I23" s="500">
        <f>H23/$M$6</f>
        <v>0</v>
      </c>
      <c r="J23" s="500">
        <f>I23/$M$4</f>
        <v>0</v>
      </c>
      <c r="K23" s="501">
        <v>1</v>
      </c>
      <c r="L23" s="474">
        <f>J23*$M$7*$M$6/K23</f>
        <v>0</v>
      </c>
      <c r="M23" s="476"/>
    </row>
    <row r="24" spans="2:13" x14ac:dyDescent="0.3">
      <c r="B24" s="399">
        <v>13</v>
      </c>
      <c r="C24" s="479" t="s">
        <v>191</v>
      </c>
      <c r="D24" s="473">
        <v>3662</v>
      </c>
      <c r="E24" s="496" t="s">
        <v>289</v>
      </c>
      <c r="F24" s="497">
        <f>IF(E24="Gesamt",1,IF(E24="MN",$M$8,0))</f>
        <v>6</v>
      </c>
      <c r="G24" s="498">
        <v>0.5</v>
      </c>
      <c r="H24" s="499">
        <f t="shared" si="0"/>
        <v>1831</v>
      </c>
      <c r="I24" s="500">
        <f>H24/$M$6</f>
        <v>152.58333333333334</v>
      </c>
      <c r="J24" s="500">
        <f>I24/$M$4</f>
        <v>0.87691570881226055</v>
      </c>
      <c r="K24" s="501">
        <v>36</v>
      </c>
      <c r="L24" s="474">
        <f>J24*$M$7*$M$6/K24</f>
        <v>58.461047254150699</v>
      </c>
      <c r="M24" s="480"/>
    </row>
    <row r="25" spans="2:13" x14ac:dyDescent="0.3">
      <c r="B25" s="399">
        <v>14</v>
      </c>
      <c r="C25" s="479" t="s">
        <v>192</v>
      </c>
      <c r="D25" s="481">
        <v>10160</v>
      </c>
      <c r="E25" s="496" t="s">
        <v>289</v>
      </c>
      <c r="F25" s="497">
        <f>IF(E25="Gesamt",1,IF(E25="MN",$M$8,0))</f>
        <v>6</v>
      </c>
      <c r="G25" s="498">
        <v>0.5</v>
      </c>
      <c r="H25" s="499">
        <f t="shared" si="0"/>
        <v>5080</v>
      </c>
      <c r="I25" s="500">
        <f>H25/$M$6</f>
        <v>423.33333333333331</v>
      </c>
      <c r="J25" s="500">
        <f>I25/$M$4</f>
        <v>2.4329501915708813</v>
      </c>
      <c r="K25" s="501">
        <v>60</v>
      </c>
      <c r="L25" s="474">
        <f>J25*$M$7*$M$6/K25</f>
        <v>97.318007662835257</v>
      </c>
      <c r="M25" s="482"/>
    </row>
    <row r="26" spans="2:13" x14ac:dyDescent="0.3">
      <c r="B26" s="399">
        <v>15</v>
      </c>
      <c r="C26" s="472" t="s">
        <v>297</v>
      </c>
      <c r="D26" s="478"/>
      <c r="E26" s="496" t="s">
        <v>288</v>
      </c>
      <c r="F26" s="497">
        <f>IF(E26="Gesamt",1,IF(E26="MN",$M$8,0))</f>
        <v>1</v>
      </c>
      <c r="G26" s="498">
        <v>0.5</v>
      </c>
      <c r="H26" s="499">
        <f t="shared" si="0"/>
        <v>0</v>
      </c>
      <c r="I26" s="500">
        <f>H26/$M$6</f>
        <v>0</v>
      </c>
      <c r="J26" s="500">
        <f>I26/$M$4</f>
        <v>0</v>
      </c>
      <c r="K26" s="501">
        <v>1</v>
      </c>
      <c r="L26" s="474">
        <f>J26*$M$7*$M$6/K26</f>
        <v>0</v>
      </c>
      <c r="M26" s="476"/>
    </row>
    <row r="27" spans="2:13" x14ac:dyDescent="0.3">
      <c r="B27" s="399">
        <v>16</v>
      </c>
      <c r="C27" s="479" t="s">
        <v>193</v>
      </c>
      <c r="D27" s="481">
        <v>3500</v>
      </c>
      <c r="E27" s="496" t="s">
        <v>288</v>
      </c>
      <c r="F27" s="497">
        <f>IF(E27="Gesamt",1,IF(E27="MN",$M$8,0))</f>
        <v>1</v>
      </c>
      <c r="G27" s="498">
        <v>0.5</v>
      </c>
      <c r="H27" s="499">
        <f t="shared" si="0"/>
        <v>1750</v>
      </c>
      <c r="I27" s="500">
        <f>H27/$M$6</f>
        <v>145.83333333333334</v>
      </c>
      <c r="J27" s="500">
        <f>I27/$M$4</f>
        <v>0.83812260536398475</v>
      </c>
      <c r="K27" s="501">
        <v>1</v>
      </c>
      <c r="L27" s="474">
        <f>J27*$M$7*$M$6/K27</f>
        <v>2011.4942528735633</v>
      </c>
      <c r="M27" s="476"/>
    </row>
    <row r="28" spans="2:13" x14ac:dyDescent="0.3">
      <c r="B28" s="399">
        <v>17</v>
      </c>
      <c r="C28" s="472" t="s">
        <v>292</v>
      </c>
      <c r="D28" s="478">
        <v>500</v>
      </c>
      <c r="E28" s="502" t="s">
        <v>289</v>
      </c>
      <c r="F28" s="497">
        <f>IF(E28="Gesamt",1,IF(E28="MN",$M$8,0))</f>
        <v>6</v>
      </c>
      <c r="G28" s="498">
        <v>1</v>
      </c>
      <c r="H28" s="499">
        <f t="shared" ref="H28" si="1">D28*G28</f>
        <v>500</v>
      </c>
      <c r="I28" s="500">
        <f>H28/$M$6</f>
        <v>41.666666666666664</v>
      </c>
      <c r="J28" s="500">
        <f>I28/$M$4</f>
        <v>0.23946360153256704</v>
      </c>
      <c r="K28" s="501">
        <v>2</v>
      </c>
      <c r="L28" s="474">
        <f>J28*$M$7*$M$6/K28</f>
        <v>287.35632183908046</v>
      </c>
      <c r="M28" s="476"/>
    </row>
    <row r="29" spans="2:13" x14ac:dyDescent="0.3">
      <c r="B29" s="399"/>
      <c r="C29" s="472"/>
      <c r="D29" s="478"/>
      <c r="E29" s="502"/>
      <c r="F29" s="497"/>
      <c r="G29" s="502"/>
      <c r="H29" s="502"/>
      <c r="I29" s="503"/>
      <c r="J29" s="503"/>
      <c r="K29" s="501"/>
      <c r="L29" s="483"/>
      <c r="M29" s="476"/>
    </row>
    <row r="30" spans="2:13" x14ac:dyDescent="0.3">
      <c r="B30" s="399"/>
      <c r="C30" s="472"/>
      <c r="D30" s="478"/>
      <c r="E30" s="502"/>
      <c r="F30" s="497"/>
      <c r="G30" s="502"/>
      <c r="H30" s="502"/>
      <c r="I30" s="503"/>
      <c r="J30" s="503"/>
      <c r="K30" s="501"/>
      <c r="L30" s="483"/>
      <c r="M30" s="475"/>
    </row>
    <row r="31" spans="2:13" x14ac:dyDescent="0.3">
      <c r="B31" s="399"/>
      <c r="C31" s="472"/>
      <c r="D31" s="478"/>
      <c r="E31" s="502"/>
      <c r="F31" s="497"/>
      <c r="G31" s="502"/>
      <c r="H31" s="502"/>
      <c r="I31" s="503"/>
      <c r="J31" s="503"/>
      <c r="K31" s="501"/>
      <c r="L31" s="483"/>
      <c r="M31" s="475"/>
    </row>
    <row r="32" spans="2:13" x14ac:dyDescent="0.3">
      <c r="B32" s="399"/>
      <c r="C32" s="472"/>
      <c r="D32" s="478"/>
      <c r="E32" s="502"/>
      <c r="F32" s="497"/>
      <c r="G32" s="502"/>
      <c r="H32" s="502"/>
      <c r="I32" s="503"/>
      <c r="J32" s="503"/>
      <c r="K32" s="501"/>
      <c r="L32" s="483"/>
      <c r="M32" s="476"/>
    </row>
    <row r="33" spans="2:13" x14ac:dyDescent="0.3">
      <c r="B33" s="399"/>
      <c r="C33" s="472"/>
      <c r="D33" s="478"/>
      <c r="E33" s="502"/>
      <c r="F33" s="497"/>
      <c r="G33" s="502"/>
      <c r="H33" s="502"/>
      <c r="I33" s="503"/>
      <c r="J33" s="503"/>
      <c r="K33" s="501"/>
      <c r="L33" s="483"/>
      <c r="M33" s="476"/>
    </row>
    <row r="34" spans="2:13" x14ac:dyDescent="0.3">
      <c r="B34" s="399"/>
      <c r="C34" s="472"/>
      <c r="D34" s="478"/>
      <c r="E34" s="502"/>
      <c r="F34" s="497"/>
      <c r="G34" s="502"/>
      <c r="H34" s="502"/>
      <c r="I34" s="503"/>
      <c r="J34" s="503"/>
      <c r="K34" s="501"/>
      <c r="L34" s="483"/>
      <c r="M34" s="476"/>
    </row>
    <row r="35" spans="2:13" x14ac:dyDescent="0.3">
      <c r="B35" s="399"/>
      <c r="C35" s="472"/>
      <c r="D35" s="478"/>
      <c r="E35" s="502"/>
      <c r="F35" s="497"/>
      <c r="G35" s="502"/>
      <c r="H35" s="502"/>
      <c r="I35" s="503"/>
      <c r="J35" s="503"/>
      <c r="K35" s="501"/>
      <c r="L35" s="483"/>
      <c r="M35" s="475"/>
    </row>
    <row r="36" spans="2:13" x14ac:dyDescent="0.3">
      <c r="B36" s="399"/>
      <c r="C36" s="472"/>
      <c r="D36" s="478"/>
      <c r="E36" s="502"/>
      <c r="F36" s="497"/>
      <c r="G36" s="502"/>
      <c r="H36" s="502"/>
      <c r="I36" s="503"/>
      <c r="J36" s="503"/>
      <c r="K36" s="501"/>
      <c r="L36" s="483"/>
      <c r="M36" s="476"/>
    </row>
    <row r="37" spans="2:13" x14ac:dyDescent="0.3">
      <c r="B37" s="399"/>
      <c r="C37" s="472"/>
      <c r="D37" s="478"/>
      <c r="E37" s="502"/>
      <c r="F37" s="497"/>
      <c r="G37" s="502"/>
      <c r="H37" s="502"/>
      <c r="I37" s="503"/>
      <c r="J37" s="503"/>
      <c r="K37" s="501"/>
      <c r="L37" s="483"/>
      <c r="M37" s="476"/>
    </row>
    <row r="38" spans="2:13" x14ac:dyDescent="0.3">
      <c r="B38" s="399"/>
      <c r="C38" s="472"/>
      <c r="D38" s="478"/>
      <c r="E38" s="502"/>
      <c r="F38" s="497"/>
      <c r="G38" s="502"/>
      <c r="H38" s="502"/>
      <c r="I38" s="503"/>
      <c r="J38" s="503"/>
      <c r="K38" s="501"/>
      <c r="L38" s="483"/>
      <c r="M38" s="476"/>
    </row>
    <row r="39" spans="2:13" x14ac:dyDescent="0.3">
      <c r="B39" s="399"/>
      <c r="C39" s="472"/>
      <c r="D39" s="478"/>
      <c r="E39" s="502"/>
      <c r="F39" s="497"/>
      <c r="G39" s="502"/>
      <c r="H39" s="502"/>
      <c r="I39" s="503"/>
      <c r="J39" s="503"/>
      <c r="K39" s="501"/>
      <c r="L39" s="483"/>
      <c r="M39" s="476"/>
    </row>
    <row r="40" spans="2:13" x14ac:dyDescent="0.3">
      <c r="B40" s="399"/>
      <c r="C40" s="472"/>
      <c r="D40" s="478"/>
      <c r="E40" s="502"/>
      <c r="F40" s="497"/>
      <c r="G40" s="502"/>
      <c r="H40" s="502"/>
      <c r="I40" s="503"/>
      <c r="J40" s="503"/>
      <c r="K40" s="501"/>
      <c r="L40" s="483"/>
      <c r="M40" s="476"/>
    </row>
    <row r="41" spans="2:13" x14ac:dyDescent="0.3">
      <c r="B41" s="399"/>
      <c r="C41" s="472"/>
      <c r="D41" s="478"/>
      <c r="E41" s="502"/>
      <c r="F41" s="497"/>
      <c r="G41" s="502"/>
      <c r="H41" s="502"/>
      <c r="I41" s="503"/>
      <c r="J41" s="503"/>
      <c r="K41" s="501"/>
      <c r="L41" s="483"/>
      <c r="M41" s="476"/>
    </row>
    <row r="42" spans="2:13" x14ac:dyDescent="0.3">
      <c r="B42" s="399"/>
      <c r="C42" s="472"/>
      <c r="D42" s="478"/>
      <c r="E42" s="502"/>
      <c r="F42" s="497"/>
      <c r="G42" s="502"/>
      <c r="H42" s="502"/>
      <c r="I42" s="503"/>
      <c r="J42" s="503"/>
      <c r="K42" s="501"/>
      <c r="L42" s="483"/>
      <c r="M42" s="476"/>
    </row>
    <row r="43" spans="2:13" x14ac:dyDescent="0.3">
      <c r="B43" s="399"/>
      <c r="C43" s="472"/>
      <c r="D43" s="478"/>
      <c r="E43" s="502"/>
      <c r="F43" s="497"/>
      <c r="G43" s="502"/>
      <c r="H43" s="502"/>
      <c r="I43" s="503"/>
      <c r="J43" s="503"/>
      <c r="K43" s="501"/>
      <c r="L43" s="483"/>
      <c r="M43" s="476"/>
    </row>
    <row r="44" spans="2:13" x14ac:dyDescent="0.3">
      <c r="B44" s="399"/>
      <c r="C44" s="472"/>
      <c r="D44" s="478"/>
      <c r="E44" s="502"/>
      <c r="F44" s="497"/>
      <c r="G44" s="502"/>
      <c r="H44" s="502"/>
      <c r="I44" s="503"/>
      <c r="J44" s="503"/>
      <c r="K44" s="501"/>
      <c r="L44" s="483"/>
      <c r="M44" s="476"/>
    </row>
    <row r="45" spans="2:13" x14ac:dyDescent="0.3">
      <c r="B45" s="399"/>
      <c r="C45" s="472"/>
      <c r="D45" s="478"/>
      <c r="E45" s="502"/>
      <c r="F45" s="497"/>
      <c r="G45" s="502"/>
      <c r="H45" s="502"/>
      <c r="I45" s="503"/>
      <c r="J45" s="503"/>
      <c r="K45" s="501"/>
      <c r="L45" s="483"/>
      <c r="M45" s="476"/>
    </row>
    <row r="46" spans="2:13" x14ac:dyDescent="0.3">
      <c r="B46" s="399"/>
      <c r="C46" s="472"/>
      <c r="D46" s="478"/>
      <c r="E46" s="502"/>
      <c r="F46" s="497"/>
      <c r="G46" s="502"/>
      <c r="H46" s="502"/>
      <c r="I46" s="503"/>
      <c r="J46" s="503"/>
      <c r="K46" s="501"/>
      <c r="L46" s="483"/>
      <c r="M46" s="476"/>
    </row>
    <row r="47" spans="2:13" x14ac:dyDescent="0.3">
      <c r="B47" s="399"/>
      <c r="C47" s="472"/>
      <c r="D47" s="478"/>
      <c r="E47" s="502"/>
      <c r="F47" s="497"/>
      <c r="G47" s="502"/>
      <c r="H47" s="502"/>
      <c r="I47" s="503"/>
      <c r="J47" s="503"/>
      <c r="K47" s="501"/>
      <c r="L47" s="483"/>
      <c r="M47" s="476"/>
    </row>
    <row r="48" spans="2:13" x14ac:dyDescent="0.3">
      <c r="B48" s="399"/>
      <c r="C48" s="472"/>
      <c r="D48" s="478"/>
      <c r="E48" s="502"/>
      <c r="F48" s="497"/>
      <c r="G48" s="502"/>
      <c r="H48" s="502"/>
      <c r="I48" s="503"/>
      <c r="J48" s="503"/>
      <c r="K48" s="501"/>
      <c r="L48" s="483"/>
      <c r="M48" s="476"/>
    </row>
    <row r="49" spans="2:13" x14ac:dyDescent="0.3">
      <c r="B49" s="399"/>
      <c r="C49" s="484"/>
      <c r="D49" s="485">
        <f>SUM(D12:D48)</f>
        <v>22357</v>
      </c>
      <c r="E49" s="486"/>
      <c r="F49" s="486"/>
      <c r="G49" s="486"/>
      <c r="H49" s="486"/>
      <c r="I49" s="487"/>
      <c r="J49" s="487"/>
      <c r="K49" s="487"/>
      <c r="L49" s="495">
        <f>SUM(L12:L48)</f>
        <v>4296.5836526181356</v>
      </c>
      <c r="M49" s="485"/>
    </row>
    <row r="50" spans="2:13" x14ac:dyDescent="0.3">
      <c r="C50" s="488"/>
      <c r="D50" s="489"/>
      <c r="E50" s="489"/>
      <c r="F50" s="489"/>
      <c r="G50" s="489"/>
      <c r="H50" s="489"/>
      <c r="I50" s="488"/>
      <c r="J50" s="488"/>
      <c r="K50" s="488"/>
      <c r="L50" s="488"/>
      <c r="M50" s="488"/>
    </row>
    <row r="51" spans="2:13" x14ac:dyDescent="0.3">
      <c r="C51" s="490" t="s">
        <v>142</v>
      </c>
      <c r="D51" s="491">
        <f>SUM(L49/D49)</f>
        <v>0.19218068849211145</v>
      </c>
      <c r="E51" s="491"/>
      <c r="F51" s="491"/>
      <c r="G51" s="491"/>
      <c r="H51" s="491"/>
      <c r="I51" s="488"/>
      <c r="J51" s="488"/>
      <c r="K51" s="488"/>
      <c r="L51" s="504">
        <f>L49/M6</f>
        <v>358.04863771817799</v>
      </c>
      <c r="M51" s="488" t="s">
        <v>295</v>
      </c>
    </row>
    <row r="52" spans="2:13" x14ac:dyDescent="0.3">
      <c r="I52" s="488"/>
      <c r="J52" s="488"/>
      <c r="K52" s="488"/>
      <c r="L52" s="488"/>
      <c r="M52" s="488"/>
    </row>
  </sheetData>
  <mergeCells count="1">
    <mergeCell ref="G10:I10"/>
  </mergeCells>
  <dataValidations count="1">
    <dataValidation type="list" allowBlank="1" showInputMessage="1" showErrorMessage="1" sqref="E12:E48" xr:uid="{013D8CD7-6F93-4140-ACF6-5CF185DB5B93}">
      <formula1>"Gesamt,MN"</formula1>
    </dataValidation>
  </dataValidations>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ikesCount xmlns="http://schemas.microsoft.com/sharepoint/v3" xsi:nil="true"/>
    <TaxCatchAll xmlns="97aec663-f41f-4b10-a2ae-96b5f54e5e0c" xsi:nil="true"/>
    <uldj xmlns="2ec3387b-9042-4009-ba10-f46af4ccf3a6" xsi:nil="true"/>
    <Ratings xmlns="http://schemas.microsoft.com/sharepoint/v3" xsi:nil="true"/>
    <LikedBy xmlns="http://schemas.microsoft.com/sharepoint/v3">
      <UserInfo>
        <DisplayName/>
        <AccountId xsi:nil="true"/>
        <AccountType/>
      </UserInfo>
    </LikedBy>
    <lcf76f155ced4ddcb4097134ff3c332f xmlns="2ec3387b-9042-4009-ba10-f46af4ccf3a6">
      <Terms xmlns="http://schemas.microsoft.com/office/infopath/2007/PartnerControls"/>
    </lcf76f155ced4ddcb4097134ff3c332f>
    <RatedBy xmlns="http://schemas.microsoft.com/sharepoint/v3">
      <UserInfo>
        <DisplayName/>
        <AccountId xsi:nil="true"/>
        <AccountType/>
      </UserInfo>
    </RatedBy>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BDAA591793FE36458EA587D967FD0212" ma:contentTypeVersion="34" ma:contentTypeDescription="Ein neues Dokument erstellen." ma:contentTypeScope="" ma:versionID="5e7f59303950ce417022e54794a9c64a">
  <xsd:schema xmlns:xsd="http://www.w3.org/2001/XMLSchema" xmlns:xs="http://www.w3.org/2001/XMLSchema" xmlns:p="http://schemas.microsoft.com/office/2006/metadata/properties" xmlns:ns1="http://schemas.microsoft.com/sharepoint/v3" xmlns:ns2="2ec3387b-9042-4009-ba10-f46af4ccf3a6" xmlns:ns3="97aec663-f41f-4b10-a2ae-96b5f54e5e0c" targetNamespace="http://schemas.microsoft.com/office/2006/metadata/properties" ma:root="true" ma:fieldsID="74c3c3602f6c016bfd26983a053e0dd4" ns1:_="" ns2:_="" ns3:_="">
    <xsd:import namespace="http://schemas.microsoft.com/sharepoint/v3"/>
    <xsd:import namespace="2ec3387b-9042-4009-ba10-f46af4ccf3a6"/>
    <xsd:import namespace="97aec663-f41f-4b10-a2ae-96b5f54e5e0c"/>
    <xsd:element name="properties">
      <xsd:complexType>
        <xsd:sequence>
          <xsd:element name="documentManagement">
            <xsd:complexType>
              <xsd:all>
                <xsd:element ref="ns2:uldj" minOccurs="0"/>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1:AverageRating" minOccurs="0"/>
                <xsd:element ref="ns1:RatingCount" minOccurs="0"/>
                <xsd:element ref="ns1:RatedBy" minOccurs="0"/>
                <xsd:element ref="ns1:Ratings" minOccurs="0"/>
                <xsd:element ref="ns1:LikesCount" minOccurs="0"/>
                <xsd:element ref="ns1:LikedBy" minOccurs="0"/>
                <xsd:element ref="ns3:TaxCatchAll" minOccurs="0"/>
                <xsd:element ref="ns2:lcf76f155ced4ddcb4097134ff3c332f" minOccurs="0"/>
                <xsd:element ref="ns2:MediaLengthInSeconds"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19" nillable="true" ma:displayName="Bewertung (0 - 5)" ma:decimals="2" ma:description="Mittelwert aller Bewertungen, die abgegeben wurden." ma:internalName="AverageRating" ma:readOnly="true">
      <xsd:simpleType>
        <xsd:restriction base="dms:Number"/>
      </xsd:simpleType>
    </xsd:element>
    <xsd:element name="RatingCount" ma:index="20" nillable="true" ma:displayName="Anzahl Bewertungen" ma:decimals="0" ma:description="Anzahl abgegebener Bewertungen" ma:internalName="RatingCount" ma:readOnly="true">
      <xsd:simpleType>
        <xsd:restriction base="dms:Number"/>
      </xsd:simpleType>
    </xsd:element>
    <xsd:element name="RatedBy" ma:index="21" nillable="true" ma:displayName="Bewertet von" ma:description="Benutzer haben das Element bewertet."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22" nillable="true" ma:displayName="Benutzerbewertungen" ma:description="Bewertungen für das Element" ma:hidden="true" ma:internalName="Ratings">
      <xsd:simpleType>
        <xsd:restriction base="dms:Note"/>
      </xsd:simpleType>
    </xsd:element>
    <xsd:element name="LikesCount" ma:index="23" nillable="true" ma:displayName="Anzahl 'Gefällt mir'" ma:internalName="LikesCount">
      <xsd:simpleType>
        <xsd:restriction base="dms:Unknown"/>
      </xsd:simpleType>
    </xsd:element>
    <xsd:element name="LikedBy" ma:index="24" nillable="true" ma:displayName="Gefällt"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ec3387b-9042-4009-ba10-f46af4ccf3a6" elementFormDefault="qualified">
    <xsd:import namespace="http://schemas.microsoft.com/office/2006/documentManagement/types"/>
    <xsd:import namespace="http://schemas.microsoft.com/office/infopath/2007/PartnerControls"/>
    <xsd:element name="uldj" ma:index="1" nillable="true" ma:displayName="Bemerkungen" ma:format="Dropdown" ma:internalName="uldj" ma:readOnly="false">
      <xsd:simpleType>
        <xsd:restriction base="dms:Note">
          <xsd:maxLength value="255"/>
        </xsd:restriction>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7" nillable="true" ma:taxonomy="true" ma:internalName="lcf76f155ced4ddcb4097134ff3c332f" ma:taxonomyFieldName="MediaServiceImageTags" ma:displayName="Bildmarkierungen" ma:readOnly="false" ma:fieldId="{5cf76f15-5ced-4ddc-b409-7134ff3c332f}" ma:taxonomyMulti="true" ma:sspId="082cdb73-5ccb-4213-873f-a9c98f455f33" ma:termSetId="09814cd3-568e-fe90-9814-8d621ff8fb84" ma:anchorId="fba54fb3-c3e1-fe81-a776-ca4b69148c4d" ma:open="true" ma:isKeyword="false">
      <xsd:complexType>
        <xsd:sequence>
          <xsd:element ref="pc:Terms" minOccurs="0" maxOccurs="1"/>
        </xsd:sequence>
      </xsd:complexType>
    </xsd:element>
    <xsd:element name="MediaLengthInSeconds" ma:index="28" nillable="true" ma:displayName="MediaLengthInSeconds" ma:hidden="true" ma:internalName="MediaLengthInSeconds" ma:readOnly="true">
      <xsd:simpleType>
        <xsd:restriction base="dms:Unknown"/>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3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7aec663-f41f-4b10-a2ae-96b5f54e5e0c"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7a3fe205-7ccd-416a-bf7b-affc22441803}" ma:internalName="TaxCatchAll" ma:showField="CatchAllData" ma:web="97aec663-f41f-4b10-a2ae-96b5f54e5e0c">
      <xsd:complexType>
        <xsd:complexContent>
          <xsd:extension base="dms:MultiChoiceLookup">
            <xsd:sequence>
              <xsd:element name="Value" type="dms:Lookup" maxOccurs="unbounded" minOccurs="0" nillable="true"/>
            </xsd:sequence>
          </xsd:extension>
        </xsd:complexContent>
      </xsd:complexType>
    </xsd:element>
    <xsd:element name="SharedWithUsers" ma:index="3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Inhaltstyp"/>
        <xsd:element ref="dc:title" minOccurs="0" maxOccurs="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C1E7080-8C60-4580-93DA-AB903AF51E5B}">
  <ds:schemaRefs>
    <ds:schemaRef ds:uri="http://schemas.microsoft.com/office/2006/metadata/properties"/>
    <ds:schemaRef ds:uri="http://schemas.microsoft.com/office/infopath/2007/PartnerControls"/>
    <ds:schemaRef ds:uri="http://schemas.microsoft.com/sharepoint/v3"/>
    <ds:schemaRef ds:uri="97aec663-f41f-4b10-a2ae-96b5f54e5e0c"/>
    <ds:schemaRef ds:uri="2ec3387b-9042-4009-ba10-f46af4ccf3a6"/>
  </ds:schemaRefs>
</ds:datastoreItem>
</file>

<file path=customXml/itemProps2.xml><?xml version="1.0" encoding="utf-8"?>
<ds:datastoreItem xmlns:ds="http://schemas.openxmlformats.org/officeDocument/2006/customXml" ds:itemID="{7F7F75D4-305D-4FFB-B534-257F011BD0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ec3387b-9042-4009-ba10-f46af4ccf3a6"/>
    <ds:schemaRef ds:uri="97aec663-f41f-4b10-a2ae-96b5f54e5e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9189E21-65E1-4C08-AC0D-7A00187CF3A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10</vt:i4>
      </vt:variant>
      <vt:variant>
        <vt:lpstr>Benannte Bereiche</vt:lpstr>
      </vt:variant>
      <vt:variant>
        <vt:i4>2</vt:i4>
      </vt:variant>
    </vt:vector>
  </HeadingPairs>
  <TitlesOfParts>
    <vt:vector size="12" baseType="lpstr">
      <vt:lpstr>Kalkulation</vt:lpstr>
      <vt:lpstr>Kalkulation teuerster STO</vt:lpstr>
      <vt:lpstr>1. Personalkosten Freiberuflich</vt:lpstr>
      <vt:lpstr>1. Personalkosten Feste MA</vt:lpstr>
      <vt:lpstr>2. Lehrmaterial</vt:lpstr>
      <vt:lpstr>3. Mietkosten (2)</vt:lpstr>
      <vt:lpstr>3. Mietkosten1</vt:lpstr>
      <vt:lpstr>3. Mietkosten</vt:lpstr>
      <vt:lpstr>4. Gemeinkosten</vt:lpstr>
      <vt:lpstr>5. Weitere Angaben</vt:lpstr>
      <vt:lpstr>Kalkulation!Druckbereich</vt:lpstr>
      <vt:lpstr>'Kalkulation teuerster STO'!Druckbereich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MarkusSchuetz</dc:creator>
  <cp:keywords/>
  <dc:description/>
  <cp:lastModifiedBy>MConsult - Training und Beratung Markus Schütz</cp:lastModifiedBy>
  <dcterms:created xsi:type="dcterms:W3CDTF">2022-05-26T08:16:13Z</dcterms:created>
  <dcterms:modified xsi:type="dcterms:W3CDTF">2026-02-17T10:58:15Z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0x010100BDAA591793FE36458EA587D967FD0212</vt:lpwstr>
  </property>
  <property fmtid="{D5CDD505-2E9C-101B-9397-08002B2CF9AE}" pid="3" name="MediaServiceImageTags">
    <vt:lpwstr/>
  </property>
</Properties>
</file>